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7aa5eaeae571f374/Dokumentumok/Munkahelyi dokumentumok/Táblázatok/Testületi anyagok/2024/Költségvetés/VÖT/"/>
    </mc:Choice>
  </mc:AlternateContent>
  <xr:revisionPtr revIDLastSave="43" documentId="13_ncr:1_{F849BCA9-45D4-450A-BBF8-EEE4AA2C846A}" xr6:coauthVersionLast="47" xr6:coauthVersionMax="47" xr10:uidLastSave="{C0D4EFDD-EBAE-41FC-93C0-3F6AC989FC4D}"/>
  <bookViews>
    <workbookView xWindow="-120" yWindow="-120" windowWidth="29040" windowHeight="15840" xr2:uid="{00000000-000D-0000-FFFF-FFFF00000000}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3.sz.mell." sheetId="3" r:id="rId6"/>
    <sheet name="4. sz. mell" sheetId="2" r:id="rId7"/>
    <sheet name="5. sz. mell" sheetId="13" r:id="rId8"/>
    <sheet name="6. sz. mell." sheetId="11" r:id="rId9"/>
    <sheet name="7.m" sheetId="12" r:id="rId10"/>
    <sheet name="8.m" sheetId="14" r:id="rId11"/>
    <sheet name="9. m" sheetId="17" r:id="rId12"/>
    <sheet name="9.m" sheetId="15" state="hidden" r:id="rId13"/>
  </sheets>
  <externalReferences>
    <externalReference r:id="rId14"/>
  </externalReferences>
  <definedNames>
    <definedName name="_xlnm.Print_Titles" localSheetId="5">'3.sz.mell.'!$1:$4</definedName>
    <definedName name="_xlnm.Print_Titles" localSheetId="6">'4. sz. mell'!$1:$3</definedName>
    <definedName name="_xlnm.Print_Titles" localSheetId="9">'7.m'!$A:$A</definedName>
    <definedName name="_xlnm.Print_Area" localSheetId="0">'1.1.sz.mell.'!$A$1:$H$120</definedName>
    <definedName name="_xlnm.Print_Area" localSheetId="1">'1.2.sz.mell.'!$A$1:$H$120</definedName>
    <definedName name="_xlnm.Print_Area" localSheetId="2">'1.3.sz.mell.'!$A$1:$C$120</definedName>
    <definedName name="_xlnm.Print_Area" localSheetId="3">'1.4.sz.mell.'!$A$1:$C$120</definedName>
    <definedName name="_xlnm.Print_Area" localSheetId="5">'3.sz.mell.'!$A$1:$F$73</definedName>
    <definedName name="_xlnm.Print_Area" localSheetId="6">'4. sz. mell'!$A$1:$F$48</definedName>
    <definedName name="_xlnm.Print_Area" localSheetId="7">'5. sz. mell'!$A$1:$E$29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" i="17" l="1"/>
  <c r="O7" i="17"/>
  <c r="O8" i="17"/>
  <c r="I6" i="13"/>
  <c r="H6" i="13"/>
  <c r="G6" i="13"/>
  <c r="C61" i="14"/>
  <c r="D61" i="14"/>
  <c r="D101" i="14"/>
  <c r="E101" i="14"/>
  <c r="C101" i="14"/>
  <c r="C92" i="14" l="1"/>
  <c r="C108" i="14" s="1"/>
  <c r="C85" i="14"/>
  <c r="C78" i="14"/>
  <c r="C58" i="14"/>
  <c r="C71" i="14" s="1"/>
  <c r="C43" i="14"/>
  <c r="C38" i="14"/>
  <c r="C48" i="14" s="1"/>
  <c r="C32" i="14"/>
  <c r="C20" i="14"/>
  <c r="C13" i="14"/>
  <c r="C6" i="14"/>
  <c r="D19" i="8"/>
  <c r="D27" i="8" s="1"/>
  <c r="E19" i="8"/>
  <c r="F19" i="8"/>
  <c r="G19" i="8"/>
  <c r="H19" i="8"/>
  <c r="D49" i="8"/>
  <c r="D61" i="8" s="1"/>
  <c r="E49" i="8"/>
  <c r="F49" i="8"/>
  <c r="G49" i="8"/>
  <c r="H49" i="8"/>
  <c r="K37" i="8"/>
  <c r="K41" i="8"/>
  <c r="K6" i="8"/>
  <c r="K7" i="8"/>
  <c r="K8" i="8"/>
  <c r="K9" i="8"/>
  <c r="K10" i="8"/>
  <c r="K11" i="8"/>
  <c r="D37" i="8"/>
  <c r="D48" i="8" s="1"/>
  <c r="D39" i="8"/>
  <c r="D6" i="8"/>
  <c r="D7" i="8"/>
  <c r="D8" i="8"/>
  <c r="D10" i="8"/>
  <c r="D5" i="5"/>
  <c r="F5" i="5"/>
  <c r="G5" i="5"/>
  <c r="H5" i="5"/>
  <c r="E112" i="5"/>
  <c r="E111" i="5"/>
  <c r="E110" i="5"/>
  <c r="E109" i="5"/>
  <c r="E107" i="5"/>
  <c r="E106" i="5"/>
  <c r="E105" i="5"/>
  <c r="E104" i="5"/>
  <c r="E103" i="5"/>
  <c r="E101" i="5"/>
  <c r="E100" i="5"/>
  <c r="E99" i="5"/>
  <c r="E98" i="5"/>
  <c r="E96" i="5"/>
  <c r="E95" i="5"/>
  <c r="E94" i="5"/>
  <c r="E91" i="5"/>
  <c r="E90" i="5"/>
  <c r="E89" i="5"/>
  <c r="E88" i="5"/>
  <c r="E87" i="5"/>
  <c r="E86" i="5"/>
  <c r="E85" i="5"/>
  <c r="E84" i="5"/>
  <c r="E83" i="5" s="1"/>
  <c r="E82" i="5"/>
  <c r="E81" i="5"/>
  <c r="E80" i="5"/>
  <c r="E79" i="5"/>
  <c r="E78" i="5"/>
  <c r="E64" i="5"/>
  <c r="E60" i="5"/>
  <c r="E59" i="5"/>
  <c r="E58" i="5"/>
  <c r="E57" i="5" s="1"/>
  <c r="E56" i="5"/>
  <c r="E55" i="5"/>
  <c r="E54" i="5"/>
  <c r="E53" i="5"/>
  <c r="E51" i="5"/>
  <c r="E50" i="5"/>
  <c r="E49" i="5"/>
  <c r="E48" i="5" s="1"/>
  <c r="E46" i="5"/>
  <c r="E45" i="5"/>
  <c r="E44" i="5"/>
  <c r="E43" i="5"/>
  <c r="E41" i="5"/>
  <c r="E40" i="5"/>
  <c r="E39" i="5"/>
  <c r="E38" i="5"/>
  <c r="E36" i="5"/>
  <c r="E35" i="5"/>
  <c r="E34" i="5"/>
  <c r="E33" i="5"/>
  <c r="E32" i="5"/>
  <c r="E30" i="5"/>
  <c r="E29" i="5"/>
  <c r="E28" i="5"/>
  <c r="E27" i="5"/>
  <c r="E26" i="5"/>
  <c r="E25" i="5"/>
  <c r="E24" i="5"/>
  <c r="E23" i="5"/>
  <c r="E22" i="5"/>
  <c r="E21" i="5"/>
  <c r="E20" i="5"/>
  <c r="E18" i="5"/>
  <c r="E17" i="5"/>
  <c r="E16" i="5"/>
  <c r="E15" i="5"/>
  <c r="E14" i="5"/>
  <c r="E13" i="5"/>
  <c r="E11" i="5"/>
  <c r="E10" i="5"/>
  <c r="E9" i="5"/>
  <c r="E8" i="5"/>
  <c r="E7" i="5"/>
  <c r="E6" i="5"/>
  <c r="D19" i="5"/>
  <c r="F19" i="5"/>
  <c r="G19" i="5"/>
  <c r="H19" i="5"/>
  <c r="D47" i="5"/>
  <c r="D48" i="5"/>
  <c r="F48" i="5"/>
  <c r="G48" i="5"/>
  <c r="H48" i="5"/>
  <c r="D57" i="5"/>
  <c r="F57" i="5"/>
  <c r="G57" i="5"/>
  <c r="H57" i="5"/>
  <c r="D114" i="5"/>
  <c r="D93" i="5"/>
  <c r="F93" i="5"/>
  <c r="G93" i="5"/>
  <c r="H93" i="5"/>
  <c r="D89" i="5"/>
  <c r="F89" i="5"/>
  <c r="G89" i="5"/>
  <c r="H89" i="5"/>
  <c r="D83" i="5"/>
  <c r="F83" i="5"/>
  <c r="G83" i="5"/>
  <c r="H83" i="5"/>
  <c r="D77" i="5"/>
  <c r="D92" i="5" s="1"/>
  <c r="D115" i="5" s="1"/>
  <c r="F77" i="5"/>
  <c r="F92" i="5" s="1"/>
  <c r="G77" i="5"/>
  <c r="G92" i="5" s="1"/>
  <c r="H77" i="5"/>
  <c r="H92" i="5" s="1"/>
  <c r="J38" i="3"/>
  <c r="J39" i="3"/>
  <c r="J40" i="3"/>
  <c r="J41" i="3"/>
  <c r="D89" i="6"/>
  <c r="F89" i="6"/>
  <c r="G89" i="6"/>
  <c r="G92" i="6" s="1"/>
  <c r="H89" i="6"/>
  <c r="D114" i="6"/>
  <c r="D77" i="6"/>
  <c r="F77" i="6"/>
  <c r="G77" i="6"/>
  <c r="H77" i="6"/>
  <c r="D19" i="6"/>
  <c r="F19" i="6"/>
  <c r="G19" i="6"/>
  <c r="H19" i="6"/>
  <c r="D5" i="6"/>
  <c r="F5" i="6"/>
  <c r="G5" i="6"/>
  <c r="H5" i="6"/>
  <c r="D57" i="6"/>
  <c r="D70" i="6" s="1"/>
  <c r="D120" i="6" s="1"/>
  <c r="F57" i="6"/>
  <c r="G57" i="6"/>
  <c r="H57" i="6"/>
  <c r="D83" i="6"/>
  <c r="F83" i="6"/>
  <c r="G83" i="6"/>
  <c r="H83" i="6"/>
  <c r="C83" i="6"/>
  <c r="I37" i="3"/>
  <c r="E7" i="6"/>
  <c r="E112" i="6"/>
  <c r="E111" i="6"/>
  <c r="E110" i="6"/>
  <c r="E109" i="6"/>
  <c r="E107" i="6"/>
  <c r="E106" i="6"/>
  <c r="E105" i="6"/>
  <c r="E104" i="6"/>
  <c r="E103" i="6"/>
  <c r="E101" i="6"/>
  <c r="E100" i="6"/>
  <c r="E99" i="6"/>
  <c r="E98" i="6"/>
  <c r="E97" i="6" s="1"/>
  <c r="E96" i="6"/>
  <c r="E95" i="6"/>
  <c r="E94" i="6"/>
  <c r="E93" i="6" s="1"/>
  <c r="E91" i="6"/>
  <c r="E90" i="6"/>
  <c r="E88" i="6"/>
  <c r="E87" i="6"/>
  <c r="E86" i="6"/>
  <c r="E85" i="6"/>
  <c r="E84" i="6"/>
  <c r="E83" i="6" s="1"/>
  <c r="E82" i="6"/>
  <c r="E81" i="6"/>
  <c r="E80" i="6"/>
  <c r="E79" i="6"/>
  <c r="E78" i="6"/>
  <c r="E64" i="6"/>
  <c r="E60" i="6"/>
  <c r="E59" i="6"/>
  <c r="E58" i="6"/>
  <c r="E56" i="6"/>
  <c r="E55" i="6"/>
  <c r="E54" i="6"/>
  <c r="E53" i="6"/>
  <c r="E51" i="6"/>
  <c r="E50" i="6"/>
  <c r="E49" i="6"/>
  <c r="E48" i="6" s="1"/>
  <c r="E46" i="6"/>
  <c r="E45" i="6"/>
  <c r="E44" i="6"/>
  <c r="E43" i="6"/>
  <c r="E41" i="6"/>
  <c r="E40" i="6"/>
  <c r="E39" i="6"/>
  <c r="E38" i="6"/>
  <c r="E36" i="6"/>
  <c r="E35" i="6"/>
  <c r="E34" i="6"/>
  <c r="E33" i="6"/>
  <c r="E32" i="6"/>
  <c r="E30" i="6"/>
  <c r="E29" i="6"/>
  <c r="E28" i="6"/>
  <c r="E27" i="6"/>
  <c r="E26" i="6"/>
  <c r="E25" i="6"/>
  <c r="E24" i="6"/>
  <c r="E23" i="6"/>
  <c r="E22" i="6"/>
  <c r="E21" i="6"/>
  <c r="E20" i="6"/>
  <c r="E19" i="6" s="1"/>
  <c r="E18" i="6"/>
  <c r="E17" i="6"/>
  <c r="E16" i="6"/>
  <c r="E15" i="6"/>
  <c r="E14" i="6"/>
  <c r="E13" i="6"/>
  <c r="E11" i="6"/>
  <c r="E10" i="6"/>
  <c r="E9" i="6"/>
  <c r="E8" i="6"/>
  <c r="E6" i="6"/>
  <c r="E77" i="5" l="1"/>
  <c r="E92" i="5" s="1"/>
  <c r="E97" i="5"/>
  <c r="K18" i="8"/>
  <c r="K28" i="8" s="1"/>
  <c r="E52" i="6"/>
  <c r="E57" i="6"/>
  <c r="E77" i="6"/>
  <c r="H92" i="6"/>
  <c r="D70" i="5"/>
  <c r="E93" i="5"/>
  <c r="D18" i="8"/>
  <c r="D28" i="8" s="1"/>
  <c r="K48" i="8"/>
  <c r="D63" i="8" s="1"/>
  <c r="E5" i="6"/>
  <c r="E42" i="6"/>
  <c r="E5" i="5"/>
  <c r="E19" i="5"/>
  <c r="D62" i="8"/>
  <c r="E70" i="6"/>
  <c r="D71" i="5"/>
  <c r="D65" i="8"/>
  <c r="E102" i="6"/>
  <c r="E31" i="5"/>
  <c r="E52" i="5"/>
  <c r="D30" i="8"/>
  <c r="K63" i="8"/>
  <c r="D29" i="8"/>
  <c r="E37" i="6"/>
  <c r="F92" i="6"/>
  <c r="E12" i="5"/>
  <c r="E42" i="5"/>
  <c r="E108" i="5"/>
  <c r="K29" i="8"/>
  <c r="C91" i="14"/>
  <c r="C109" i="14" s="1"/>
  <c r="K62" i="8"/>
  <c r="K65" i="8" s="1"/>
  <c r="E12" i="6"/>
  <c r="E31" i="6"/>
  <c r="E89" i="6"/>
  <c r="E92" i="6" s="1"/>
  <c r="E108" i="6"/>
  <c r="D92" i="6"/>
  <c r="D115" i="6" s="1"/>
  <c r="E37" i="5"/>
  <c r="E102" i="5"/>
  <c r="E114" i="5" s="1"/>
  <c r="E115" i="5" s="1"/>
  <c r="C72" i="14"/>
  <c r="E70" i="5"/>
  <c r="E114" i="6" l="1"/>
  <c r="E115" i="6" s="1"/>
  <c r="K30" i="8"/>
  <c r="E47" i="6"/>
  <c r="E71" i="6" s="1"/>
  <c r="E47" i="5"/>
  <c r="E120" i="6"/>
  <c r="E119" i="6"/>
  <c r="D64" i="8"/>
  <c r="K64" i="8"/>
  <c r="E120" i="5"/>
  <c r="E71" i="5"/>
  <c r="E119" i="5"/>
  <c r="D47" i="6" l="1"/>
  <c r="D71" i="6" l="1"/>
  <c r="D119" i="6"/>
  <c r="N24" i="17"/>
  <c r="M24" i="17"/>
  <c r="L24" i="17"/>
  <c r="K24" i="17"/>
  <c r="J24" i="17"/>
  <c r="I24" i="17"/>
  <c r="H24" i="17"/>
  <c r="G24" i="17"/>
  <c r="F24" i="17"/>
  <c r="E24" i="17"/>
  <c r="D24" i="17"/>
  <c r="C24" i="17"/>
  <c r="O23" i="17"/>
  <c r="O22" i="17"/>
  <c r="O21" i="17"/>
  <c r="O20" i="17"/>
  <c r="O19" i="17"/>
  <c r="O18" i="17"/>
  <c r="O17" i="17"/>
  <c r="O16" i="17"/>
  <c r="O15" i="17"/>
  <c r="C13" i="17"/>
  <c r="O12" i="17"/>
  <c r="O11" i="17"/>
  <c r="O10" i="17"/>
  <c r="O9" i="17"/>
  <c r="C76" i="14"/>
  <c r="D76" i="14"/>
  <c r="D43" i="14"/>
  <c r="D38" i="14"/>
  <c r="D13" i="14"/>
  <c r="D6" i="14"/>
  <c r="D32" i="14"/>
  <c r="I8" i="3"/>
  <c r="J8" i="3"/>
  <c r="I9" i="3"/>
  <c r="J9" i="3"/>
  <c r="I10" i="3"/>
  <c r="J10" i="3"/>
  <c r="I11" i="3"/>
  <c r="J11" i="3"/>
  <c r="I12" i="3"/>
  <c r="J12" i="3"/>
  <c r="O24" i="17" l="1"/>
  <c r="C25" i="17"/>
  <c r="O13" i="17"/>
  <c r="D5" i="17" l="1"/>
  <c r="D13" i="17" s="1"/>
  <c r="D25" i="17" s="1"/>
  <c r="C18" i="13"/>
  <c r="D18" i="13"/>
  <c r="E18" i="13"/>
  <c r="J29" i="3"/>
  <c r="I13" i="3"/>
  <c r="J13" i="3"/>
  <c r="I18" i="3"/>
  <c r="J18" i="3"/>
  <c r="I19" i="3"/>
  <c r="J19" i="3"/>
  <c r="I20" i="3"/>
  <c r="J20" i="3"/>
  <c r="J6" i="3"/>
  <c r="I45" i="3"/>
  <c r="J45" i="3"/>
  <c r="I46" i="3"/>
  <c r="J46" i="3"/>
  <c r="I47" i="3"/>
  <c r="J47" i="3"/>
  <c r="J44" i="3"/>
  <c r="I38" i="3"/>
  <c r="I39" i="3"/>
  <c r="I40" i="3"/>
  <c r="I41" i="3"/>
  <c r="E5" i="17" l="1"/>
  <c r="E13" i="17" s="1"/>
  <c r="E25" i="17" s="1"/>
  <c r="D92" i="14"/>
  <c r="D108" i="14" s="1"/>
  <c r="E92" i="14"/>
  <c r="D85" i="14"/>
  <c r="D78" i="14"/>
  <c r="D58" i="14"/>
  <c r="D71" i="14" s="1"/>
  <c r="D20" i="14"/>
  <c r="D48" i="14" s="1"/>
  <c r="B8" i="15"/>
  <c r="B9" i="15"/>
  <c r="B10" i="15"/>
  <c r="B11" i="15"/>
  <c r="B12" i="15"/>
  <c r="B13" i="15"/>
  <c r="B15" i="15"/>
  <c r="B16" i="15"/>
  <c r="B17" i="15"/>
  <c r="B18" i="15"/>
  <c r="B19" i="15"/>
  <c r="F5" i="17" l="1"/>
  <c r="F13" i="17" s="1"/>
  <c r="F25" i="17" s="1"/>
  <c r="D91" i="14"/>
  <c r="D109" i="14" s="1"/>
  <c r="D72" i="14"/>
  <c r="B20" i="15"/>
  <c r="B14" i="15"/>
  <c r="G5" i="17" l="1"/>
  <c r="G13" i="17" s="1"/>
  <c r="G25" i="17" s="1"/>
  <c r="E5" i="12"/>
  <c r="H5" i="17" l="1"/>
  <c r="H13" i="17" s="1"/>
  <c r="H25" i="17" s="1"/>
  <c r="C83" i="5"/>
  <c r="J37" i="3"/>
  <c r="I5" i="17" l="1"/>
  <c r="I13" i="17" s="1"/>
  <c r="I25" i="17" s="1"/>
  <c r="F7" i="2"/>
  <c r="J5" i="17" l="1"/>
  <c r="J13" i="17" s="1"/>
  <c r="J25" i="17" s="1"/>
  <c r="O7" i="11"/>
  <c r="K5" i="17" l="1"/>
  <c r="K13" i="17" s="1"/>
  <c r="K25" i="17" s="1"/>
  <c r="E30" i="14"/>
  <c r="L5" i="17" l="1"/>
  <c r="L13" i="17" s="1"/>
  <c r="L25" i="17" s="1"/>
  <c r="I29" i="3"/>
  <c r="M5" i="17" l="1"/>
  <c r="M13" i="17" s="1"/>
  <c r="M25" i="17" s="1"/>
  <c r="I6" i="3"/>
  <c r="I44" i="3"/>
  <c r="N5" i="17" l="1"/>
  <c r="N13" i="17" s="1"/>
  <c r="N25" i="17" s="1"/>
  <c r="F41" i="2"/>
  <c r="H12" i="13" l="1"/>
  <c r="I12" i="13" s="1"/>
  <c r="J12" i="13" s="1"/>
  <c r="H21" i="13"/>
  <c r="I21" i="13" s="1"/>
  <c r="J21" i="13" s="1"/>
  <c r="G5" i="13"/>
  <c r="S6" i="11"/>
  <c r="E96" i="14" l="1"/>
  <c r="E108" i="14" s="1"/>
  <c r="E76" i="14"/>
  <c r="E61" i="14"/>
  <c r="E3" i="14"/>
  <c r="E75" i="14" s="1"/>
  <c r="N25" i="11"/>
  <c r="M25" i="11"/>
  <c r="L25" i="11"/>
  <c r="K25" i="11"/>
  <c r="J25" i="11"/>
  <c r="I25" i="11"/>
  <c r="H25" i="11"/>
  <c r="G25" i="11"/>
  <c r="F25" i="11"/>
  <c r="E25" i="11"/>
  <c r="D25" i="11"/>
  <c r="C25" i="11"/>
  <c r="O24" i="11"/>
  <c r="O23" i="11"/>
  <c r="O22" i="11"/>
  <c r="O21" i="11"/>
  <c r="O20" i="11"/>
  <c r="O19" i="11"/>
  <c r="O18" i="11"/>
  <c r="O17" i="11"/>
  <c r="O16" i="11"/>
  <c r="O15" i="11"/>
  <c r="O14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O11" i="11"/>
  <c r="O10" i="11"/>
  <c r="O9" i="11"/>
  <c r="O8" i="11"/>
  <c r="O6" i="11"/>
  <c r="O5" i="11"/>
  <c r="O2" i="11"/>
  <c r="K5" i="12"/>
  <c r="L5" i="12"/>
  <c r="J5" i="12"/>
  <c r="S37" i="3"/>
  <c r="T37" i="3"/>
  <c r="U37" i="3"/>
  <c r="W37" i="3"/>
  <c r="Y37" i="3"/>
  <c r="Z37" i="3"/>
  <c r="F42" i="3"/>
  <c r="E36" i="3"/>
  <c r="D36" i="3"/>
  <c r="C36" i="3"/>
  <c r="E21" i="13"/>
  <c r="E25" i="13" s="1"/>
  <c r="E27" i="13" s="1"/>
  <c r="D21" i="13"/>
  <c r="D25" i="13" s="1"/>
  <c r="D27" i="13" s="1"/>
  <c r="C21" i="13"/>
  <c r="C25" i="13" s="1"/>
  <c r="C27" i="13" s="1"/>
  <c r="E12" i="13"/>
  <c r="D12" i="13"/>
  <c r="C12" i="13"/>
  <c r="F47" i="2"/>
  <c r="C13" i="13" l="1"/>
  <c r="E13" i="13"/>
  <c r="E14" i="13" s="1"/>
  <c r="J15" i="13" s="1"/>
  <c r="D13" i="13"/>
  <c r="D14" i="13" s="1"/>
  <c r="I15" i="13" s="1"/>
  <c r="K7" i="12"/>
  <c r="J7" i="12"/>
  <c r="C14" i="13"/>
  <c r="H15" i="13" s="1"/>
  <c r="L7" i="12"/>
  <c r="D26" i="11"/>
  <c r="H26" i="11"/>
  <c r="N26" i="11"/>
  <c r="L26" i="11"/>
  <c r="J26" i="11"/>
  <c r="F26" i="11"/>
  <c r="O25" i="11"/>
  <c r="E26" i="11"/>
  <c r="G26" i="11"/>
  <c r="I26" i="11"/>
  <c r="K26" i="11"/>
  <c r="M26" i="11"/>
  <c r="O12" i="11"/>
  <c r="C26" i="11"/>
  <c r="M5" i="12"/>
  <c r="M7" i="12" s="1"/>
  <c r="C7" i="12"/>
  <c r="D7" i="12"/>
  <c r="F7" i="12"/>
  <c r="G7" i="12"/>
  <c r="H7" i="12"/>
  <c r="B7" i="12"/>
  <c r="I5" i="12"/>
  <c r="I7" i="12" s="1"/>
  <c r="E7" i="12"/>
  <c r="O26" i="11" l="1"/>
  <c r="C34" i="2" l="1"/>
  <c r="D34" i="2"/>
  <c r="E34" i="2"/>
  <c r="F44" i="2"/>
  <c r="F43" i="2"/>
  <c r="F42" i="2"/>
  <c r="F39" i="2"/>
  <c r="F38" i="2"/>
  <c r="F37" i="2"/>
  <c r="F36" i="2"/>
  <c r="F35" i="2"/>
  <c r="F29" i="2"/>
  <c r="F28" i="2"/>
  <c r="F25" i="2"/>
  <c r="F24" i="2"/>
  <c r="F23" i="2"/>
  <c r="F22" i="2"/>
  <c r="F21" i="2"/>
  <c r="F19" i="2"/>
  <c r="F18" i="2"/>
  <c r="F14" i="2"/>
  <c r="F12" i="2"/>
  <c r="F11" i="2"/>
  <c r="F8" i="2"/>
  <c r="F5" i="2"/>
  <c r="F68" i="3"/>
  <c r="F67" i="3"/>
  <c r="F66" i="3"/>
  <c r="F65" i="3"/>
  <c r="F63" i="3"/>
  <c r="F62" i="3"/>
  <c r="F61" i="3"/>
  <c r="F60" i="3"/>
  <c r="F59" i="3"/>
  <c r="F57" i="3"/>
  <c r="F56" i="3"/>
  <c r="F55" i="3"/>
  <c r="F54" i="3"/>
  <c r="F52" i="3"/>
  <c r="F51" i="3"/>
  <c r="F50" i="3"/>
  <c r="F47" i="3"/>
  <c r="F46" i="3"/>
  <c r="F45" i="3"/>
  <c r="F44" i="3"/>
  <c r="F41" i="3"/>
  <c r="F40" i="3"/>
  <c r="F39" i="3"/>
  <c r="F38" i="3"/>
  <c r="F37" i="3"/>
  <c r="F31" i="3"/>
  <c r="F30" i="3"/>
  <c r="F29" i="3"/>
  <c r="F26" i="3"/>
  <c r="F25" i="3"/>
  <c r="F24" i="3"/>
  <c r="F23" i="3"/>
  <c r="F22" i="3"/>
  <c r="F20" i="3"/>
  <c r="F19" i="3"/>
  <c r="F18" i="3"/>
  <c r="F13" i="3"/>
  <c r="F12" i="3"/>
  <c r="F11" i="3"/>
  <c r="F8" i="3"/>
  <c r="F6" i="3"/>
  <c r="AA37" i="3"/>
  <c r="V37" i="3"/>
  <c r="X37" i="3"/>
  <c r="O61" i="8"/>
  <c r="N61" i="8"/>
  <c r="M61" i="8"/>
  <c r="L61" i="8"/>
  <c r="O27" i="8"/>
  <c r="N27" i="8"/>
  <c r="M27" i="8"/>
  <c r="L27" i="8"/>
  <c r="H55" i="8"/>
  <c r="H61" i="8" s="1"/>
  <c r="H24" i="8"/>
  <c r="H27" i="8" s="1"/>
  <c r="G55" i="8"/>
  <c r="G61" i="8" s="1"/>
  <c r="G24" i="8"/>
  <c r="G27" i="8" s="1"/>
  <c r="F55" i="8"/>
  <c r="F61" i="8" s="1"/>
  <c r="F24" i="8"/>
  <c r="F27" i="8" s="1"/>
  <c r="E55" i="8"/>
  <c r="E61" i="8" s="1"/>
  <c r="E24" i="8"/>
  <c r="E27" i="8" s="1"/>
  <c r="H108" i="7"/>
  <c r="G108" i="7"/>
  <c r="F108" i="7"/>
  <c r="E108" i="7"/>
  <c r="H102" i="7"/>
  <c r="G102" i="7"/>
  <c r="F102" i="7"/>
  <c r="E102" i="7"/>
  <c r="H97" i="7"/>
  <c r="G97" i="7"/>
  <c r="F97" i="7"/>
  <c r="E97" i="7"/>
  <c r="H93" i="7"/>
  <c r="H114" i="7" s="1"/>
  <c r="G93" i="7"/>
  <c r="F93" i="7"/>
  <c r="F114" i="7" s="1"/>
  <c r="E93" i="7"/>
  <c r="H89" i="7"/>
  <c r="G89" i="7"/>
  <c r="F89" i="7"/>
  <c r="E89" i="7"/>
  <c r="H83" i="7"/>
  <c r="G83" i="7"/>
  <c r="F83" i="7"/>
  <c r="E83" i="7"/>
  <c r="H77" i="7"/>
  <c r="H92" i="7" s="1"/>
  <c r="H115" i="7" s="1"/>
  <c r="G77" i="7"/>
  <c r="G92" i="7" s="1"/>
  <c r="F77" i="7"/>
  <c r="F92" i="7" s="1"/>
  <c r="F115" i="7" s="1"/>
  <c r="E77" i="7"/>
  <c r="E92" i="7" s="1"/>
  <c r="H64" i="7"/>
  <c r="G64" i="7"/>
  <c r="F64" i="7"/>
  <c r="E64" i="7"/>
  <c r="H60" i="7"/>
  <c r="G60" i="7"/>
  <c r="F60" i="7"/>
  <c r="E60" i="7"/>
  <c r="H57" i="7"/>
  <c r="G57" i="7"/>
  <c r="F57" i="7"/>
  <c r="E57" i="7"/>
  <c r="H52" i="7"/>
  <c r="G52" i="7"/>
  <c r="F52" i="7"/>
  <c r="E52" i="7"/>
  <c r="H48" i="7"/>
  <c r="G48" i="7"/>
  <c r="G70" i="7" s="1"/>
  <c r="F48" i="7"/>
  <c r="F70" i="7" s="1"/>
  <c r="F120" i="7" s="1"/>
  <c r="E48" i="7"/>
  <c r="E70" i="7" s="1"/>
  <c r="H42" i="7"/>
  <c r="G42" i="7"/>
  <c r="F42" i="7"/>
  <c r="E42" i="7"/>
  <c r="H37" i="7"/>
  <c r="G37" i="7"/>
  <c r="F37" i="7"/>
  <c r="E37" i="7"/>
  <c r="H31" i="7"/>
  <c r="G31" i="7"/>
  <c r="F31" i="7"/>
  <c r="E31" i="7"/>
  <c r="H19" i="7"/>
  <c r="G19" i="7"/>
  <c r="F19" i="7"/>
  <c r="E19" i="7"/>
  <c r="H12" i="7"/>
  <c r="G12" i="7"/>
  <c r="F12" i="7"/>
  <c r="E12" i="7"/>
  <c r="H5" i="7"/>
  <c r="G5" i="7"/>
  <c r="F5" i="7"/>
  <c r="E5" i="7"/>
  <c r="H108" i="6"/>
  <c r="G108" i="6"/>
  <c r="F108" i="6"/>
  <c r="H102" i="6"/>
  <c r="G102" i="6"/>
  <c r="F102" i="6"/>
  <c r="H97" i="6"/>
  <c r="G97" i="6"/>
  <c r="F97" i="6"/>
  <c r="H93" i="6"/>
  <c r="G93" i="6"/>
  <c r="G114" i="6" s="1"/>
  <c r="G115" i="6" s="1"/>
  <c r="F93" i="6"/>
  <c r="H64" i="6"/>
  <c r="G64" i="6"/>
  <c r="F64" i="6"/>
  <c r="H60" i="6"/>
  <c r="G60" i="6"/>
  <c r="F60" i="6"/>
  <c r="H52" i="6"/>
  <c r="G52" i="6"/>
  <c r="F52" i="6"/>
  <c r="H48" i="6"/>
  <c r="G48" i="6"/>
  <c r="F48" i="6"/>
  <c r="H42" i="6"/>
  <c r="G42" i="6"/>
  <c r="F42" i="6"/>
  <c r="H37" i="6"/>
  <c r="G37" i="6"/>
  <c r="F37" i="6"/>
  <c r="H31" i="6"/>
  <c r="G31" i="6"/>
  <c r="F31" i="6"/>
  <c r="H12" i="6"/>
  <c r="G12" i="6"/>
  <c r="F12" i="6"/>
  <c r="F47" i="6" s="1"/>
  <c r="H108" i="5"/>
  <c r="G108" i="5"/>
  <c r="F108" i="5"/>
  <c r="H102" i="5"/>
  <c r="G102" i="5"/>
  <c r="F102" i="5"/>
  <c r="H97" i="5"/>
  <c r="G97" i="5"/>
  <c r="F97" i="5"/>
  <c r="H64" i="5"/>
  <c r="G64" i="5"/>
  <c r="F64" i="5"/>
  <c r="H60" i="5"/>
  <c r="G60" i="5"/>
  <c r="F60" i="5"/>
  <c r="H52" i="5"/>
  <c r="G52" i="5"/>
  <c r="F52" i="5"/>
  <c r="H42" i="5"/>
  <c r="G42" i="5"/>
  <c r="F42" i="5"/>
  <c r="H37" i="5"/>
  <c r="G37" i="5"/>
  <c r="F37" i="5"/>
  <c r="H31" i="5"/>
  <c r="G31" i="5"/>
  <c r="F31" i="5"/>
  <c r="H12" i="5"/>
  <c r="G12" i="5"/>
  <c r="F12" i="5"/>
  <c r="H112" i="4"/>
  <c r="G112" i="4"/>
  <c r="F112" i="4"/>
  <c r="E112" i="4"/>
  <c r="H111" i="4"/>
  <c r="G111" i="4"/>
  <c r="F111" i="4"/>
  <c r="E111" i="4"/>
  <c r="H110" i="4"/>
  <c r="G110" i="4"/>
  <c r="F110" i="4"/>
  <c r="E110" i="4"/>
  <c r="H109" i="4"/>
  <c r="G109" i="4"/>
  <c r="F109" i="4"/>
  <c r="F108" i="4" s="1"/>
  <c r="E109" i="4"/>
  <c r="H107" i="4"/>
  <c r="G107" i="4"/>
  <c r="F107" i="4"/>
  <c r="E107" i="4"/>
  <c r="H106" i="4"/>
  <c r="G106" i="4"/>
  <c r="F106" i="4"/>
  <c r="E106" i="4"/>
  <c r="H104" i="4"/>
  <c r="G104" i="4"/>
  <c r="F104" i="4"/>
  <c r="E104" i="4"/>
  <c r="H103" i="4"/>
  <c r="H102" i="4" s="1"/>
  <c r="G103" i="4"/>
  <c r="F103" i="4"/>
  <c r="F102" i="4" s="1"/>
  <c r="E103" i="4"/>
  <c r="H101" i="4"/>
  <c r="G101" i="4"/>
  <c r="F101" i="4"/>
  <c r="E101" i="4"/>
  <c r="H100" i="4"/>
  <c r="G100" i="4"/>
  <c r="F100" i="4"/>
  <c r="E100" i="4"/>
  <c r="H99" i="4"/>
  <c r="G99" i="4"/>
  <c r="F99" i="4"/>
  <c r="E99" i="4"/>
  <c r="H98" i="4"/>
  <c r="G98" i="4"/>
  <c r="G97" i="4" s="1"/>
  <c r="F98" i="4"/>
  <c r="E98" i="4"/>
  <c r="H96" i="4"/>
  <c r="G96" i="4"/>
  <c r="F96" i="4"/>
  <c r="E96" i="4"/>
  <c r="H95" i="4"/>
  <c r="G95" i="4"/>
  <c r="F95" i="4"/>
  <c r="E95" i="4"/>
  <c r="H94" i="4"/>
  <c r="H93" i="4" s="1"/>
  <c r="G94" i="4"/>
  <c r="F94" i="4"/>
  <c r="F93" i="4" s="1"/>
  <c r="E94" i="4"/>
  <c r="H91" i="4"/>
  <c r="G91" i="4"/>
  <c r="F91" i="4"/>
  <c r="E91" i="4"/>
  <c r="H90" i="4"/>
  <c r="H89" i="4" s="1"/>
  <c r="O11" i="8" s="1"/>
  <c r="G90" i="4"/>
  <c r="G89" i="4" s="1"/>
  <c r="N11" i="8" s="1"/>
  <c r="F90" i="4"/>
  <c r="F89" i="4" s="1"/>
  <c r="M11" i="8" s="1"/>
  <c r="E90" i="4"/>
  <c r="H88" i="4"/>
  <c r="O41" i="8" s="1"/>
  <c r="G88" i="4"/>
  <c r="N41" i="8" s="1"/>
  <c r="F88" i="4"/>
  <c r="M41" i="8" s="1"/>
  <c r="E88" i="4"/>
  <c r="L41" i="8" s="1"/>
  <c r="H87" i="4"/>
  <c r="G87" i="4"/>
  <c r="F87" i="4"/>
  <c r="E87" i="4"/>
  <c r="H86" i="4"/>
  <c r="G86" i="4"/>
  <c r="F86" i="4"/>
  <c r="E86" i="4"/>
  <c r="H85" i="4"/>
  <c r="G85" i="4"/>
  <c r="F85" i="4"/>
  <c r="E85" i="4"/>
  <c r="H84" i="4"/>
  <c r="O37" i="8" s="1"/>
  <c r="G84" i="4"/>
  <c r="N37" i="8" s="1"/>
  <c r="N48" i="8" s="1"/>
  <c r="N62" i="8" s="1"/>
  <c r="F84" i="4"/>
  <c r="M37" i="8" s="1"/>
  <c r="E84" i="4"/>
  <c r="L37" i="8" s="1"/>
  <c r="L48" i="8" s="1"/>
  <c r="L62" i="8" s="1"/>
  <c r="H82" i="4"/>
  <c r="O10" i="8" s="1"/>
  <c r="G82" i="4"/>
  <c r="N10" i="8" s="1"/>
  <c r="F82" i="4"/>
  <c r="M10" i="8" s="1"/>
  <c r="E82" i="4"/>
  <c r="L10" i="8" s="1"/>
  <c r="H81" i="4"/>
  <c r="O9" i="8" s="1"/>
  <c r="G81" i="4"/>
  <c r="N9" i="8" s="1"/>
  <c r="F81" i="4"/>
  <c r="M9" i="8" s="1"/>
  <c r="E81" i="4"/>
  <c r="L9" i="8" s="1"/>
  <c r="H80" i="4"/>
  <c r="O8" i="8" s="1"/>
  <c r="G80" i="4"/>
  <c r="N8" i="8" s="1"/>
  <c r="F80" i="4"/>
  <c r="M8" i="8" s="1"/>
  <c r="E80" i="4"/>
  <c r="L8" i="8" s="1"/>
  <c r="H79" i="4"/>
  <c r="O7" i="8" s="1"/>
  <c r="G79" i="4"/>
  <c r="N7" i="8" s="1"/>
  <c r="F79" i="4"/>
  <c r="M7" i="8" s="1"/>
  <c r="E79" i="4"/>
  <c r="L7" i="8" s="1"/>
  <c r="H78" i="4"/>
  <c r="O6" i="8" s="1"/>
  <c r="O18" i="8" s="1"/>
  <c r="O28" i="8" s="1"/>
  <c r="G78" i="4"/>
  <c r="N6" i="8" s="1"/>
  <c r="F78" i="4"/>
  <c r="M6" i="8" s="1"/>
  <c r="M18" i="8" s="1"/>
  <c r="E78" i="4"/>
  <c r="L6" i="8" s="1"/>
  <c r="H68" i="4"/>
  <c r="G68" i="4"/>
  <c r="F68" i="4"/>
  <c r="E68" i="4"/>
  <c r="H67" i="4"/>
  <c r="G67" i="4"/>
  <c r="F67" i="4"/>
  <c r="E67" i="4"/>
  <c r="H66" i="4"/>
  <c r="G66" i="4"/>
  <c r="F66" i="4"/>
  <c r="E66" i="4"/>
  <c r="H65" i="4"/>
  <c r="G65" i="4"/>
  <c r="G64" i="4" s="1"/>
  <c r="F65" i="4"/>
  <c r="E65" i="4"/>
  <c r="H63" i="4"/>
  <c r="G63" i="4"/>
  <c r="F63" i="4"/>
  <c r="E63" i="4"/>
  <c r="H62" i="4"/>
  <c r="G62" i="4"/>
  <c r="F62" i="4"/>
  <c r="E62" i="4"/>
  <c r="H61" i="4"/>
  <c r="H60" i="4" s="1"/>
  <c r="G61" i="4"/>
  <c r="G60" i="4" s="1"/>
  <c r="F61" i="4"/>
  <c r="E61" i="4"/>
  <c r="E60" i="4" s="1"/>
  <c r="H59" i="4"/>
  <c r="G59" i="4"/>
  <c r="F59" i="4"/>
  <c r="E59" i="4"/>
  <c r="H58" i="4"/>
  <c r="G58" i="4"/>
  <c r="G57" i="4" s="1"/>
  <c r="F58" i="4"/>
  <c r="F57" i="4" s="1"/>
  <c r="E58" i="4"/>
  <c r="H56" i="4"/>
  <c r="G56" i="4"/>
  <c r="F56" i="4"/>
  <c r="E56" i="4"/>
  <c r="H55" i="4"/>
  <c r="G55" i="4"/>
  <c r="F55" i="4"/>
  <c r="E55" i="4"/>
  <c r="H54" i="4"/>
  <c r="G54" i="4"/>
  <c r="F54" i="4"/>
  <c r="E54" i="4"/>
  <c r="H53" i="4"/>
  <c r="H52" i="4" s="1"/>
  <c r="G53" i="4"/>
  <c r="G52" i="4" s="1"/>
  <c r="F53" i="4"/>
  <c r="E53" i="4"/>
  <c r="H51" i="4"/>
  <c r="G51" i="4"/>
  <c r="F51" i="4"/>
  <c r="E51" i="4"/>
  <c r="H50" i="4"/>
  <c r="G50" i="4"/>
  <c r="F50" i="4"/>
  <c r="E50" i="4"/>
  <c r="H49" i="4"/>
  <c r="H48" i="4" s="1"/>
  <c r="G49" i="4"/>
  <c r="G48" i="4" s="1"/>
  <c r="F49" i="4"/>
  <c r="F48" i="4" s="1"/>
  <c r="E49" i="4"/>
  <c r="E48" i="4" s="1"/>
  <c r="H46" i="4"/>
  <c r="G46" i="4"/>
  <c r="F46" i="4"/>
  <c r="E46" i="4"/>
  <c r="H45" i="4"/>
  <c r="G45" i="4"/>
  <c r="F45" i="4"/>
  <c r="E45" i="4"/>
  <c r="H44" i="4"/>
  <c r="G44" i="4"/>
  <c r="F44" i="4"/>
  <c r="E44" i="4"/>
  <c r="H43" i="4"/>
  <c r="G43" i="4"/>
  <c r="G42" i="4" s="1"/>
  <c r="F43" i="4"/>
  <c r="F42" i="4" s="1"/>
  <c r="E43" i="4"/>
  <c r="E42" i="4" s="1"/>
  <c r="H41" i="4"/>
  <c r="G41" i="4"/>
  <c r="F41" i="4"/>
  <c r="E41" i="4"/>
  <c r="H40" i="4"/>
  <c r="G40" i="4"/>
  <c r="F40" i="4"/>
  <c r="E40" i="4"/>
  <c r="H39" i="4"/>
  <c r="G39" i="4"/>
  <c r="F39" i="4"/>
  <c r="E39" i="4"/>
  <c r="H38" i="4"/>
  <c r="H37" i="4" s="1"/>
  <c r="G38" i="4"/>
  <c r="F38" i="4"/>
  <c r="F37" i="4" s="1"/>
  <c r="E38" i="4"/>
  <c r="E37" i="4" s="1"/>
  <c r="H36" i="4"/>
  <c r="G36" i="4"/>
  <c r="F36" i="4"/>
  <c r="E36" i="4"/>
  <c r="H35" i="4"/>
  <c r="G35" i="4"/>
  <c r="F35" i="4"/>
  <c r="E35" i="4"/>
  <c r="H34" i="4"/>
  <c r="G34" i="4"/>
  <c r="F34" i="4"/>
  <c r="E34" i="4"/>
  <c r="H33" i="4"/>
  <c r="G33" i="4"/>
  <c r="F33" i="4"/>
  <c r="E33" i="4"/>
  <c r="H32" i="4"/>
  <c r="G32" i="4"/>
  <c r="F32" i="4"/>
  <c r="F31" i="4" s="1"/>
  <c r="F39" i="8" s="1"/>
  <c r="E32" i="4"/>
  <c r="H30" i="4"/>
  <c r="G30" i="4"/>
  <c r="F30" i="4"/>
  <c r="E30" i="4"/>
  <c r="H28" i="4"/>
  <c r="G28" i="4"/>
  <c r="F28" i="4"/>
  <c r="E28" i="4"/>
  <c r="H27" i="4"/>
  <c r="G27" i="4"/>
  <c r="F27" i="4"/>
  <c r="E27" i="4"/>
  <c r="H26" i="4"/>
  <c r="G26" i="4"/>
  <c r="F26" i="4"/>
  <c r="E26" i="4"/>
  <c r="H25" i="4"/>
  <c r="G25" i="4"/>
  <c r="F25" i="4"/>
  <c r="E25" i="4"/>
  <c r="H24" i="4"/>
  <c r="G24" i="4"/>
  <c r="F24" i="4"/>
  <c r="E24" i="4"/>
  <c r="H23" i="4"/>
  <c r="G23" i="4"/>
  <c r="F23" i="4"/>
  <c r="E23" i="4"/>
  <c r="H22" i="4"/>
  <c r="G22" i="4"/>
  <c r="F22" i="4"/>
  <c r="E22" i="4"/>
  <c r="H21" i="4"/>
  <c r="G21" i="4"/>
  <c r="F21" i="4"/>
  <c r="E21" i="4"/>
  <c r="H20" i="4"/>
  <c r="H19" i="4" s="1"/>
  <c r="H7" i="8" s="1"/>
  <c r="G20" i="4"/>
  <c r="F20" i="4"/>
  <c r="E20" i="4"/>
  <c r="E19" i="4" s="1"/>
  <c r="E7" i="8" s="1"/>
  <c r="H18" i="4"/>
  <c r="G18" i="4"/>
  <c r="F18" i="4"/>
  <c r="E18" i="4"/>
  <c r="H17" i="4"/>
  <c r="G17" i="4"/>
  <c r="F17" i="4"/>
  <c r="E17" i="4"/>
  <c r="H16" i="4"/>
  <c r="G16" i="4"/>
  <c r="F16" i="4"/>
  <c r="E16" i="4"/>
  <c r="H15" i="4"/>
  <c r="G15" i="4"/>
  <c r="F15" i="4"/>
  <c r="E15" i="4"/>
  <c r="H14" i="4"/>
  <c r="G14" i="4"/>
  <c r="F14" i="4"/>
  <c r="E14" i="4"/>
  <c r="H13" i="4"/>
  <c r="H12" i="4" s="1"/>
  <c r="H37" i="8" s="1"/>
  <c r="G13" i="4"/>
  <c r="F13" i="4"/>
  <c r="E13" i="4"/>
  <c r="H11" i="4"/>
  <c r="G11" i="4"/>
  <c r="F11" i="4"/>
  <c r="E11" i="4"/>
  <c r="H10" i="4"/>
  <c r="G10" i="4"/>
  <c r="F10" i="4"/>
  <c r="E10" i="4"/>
  <c r="H9" i="4"/>
  <c r="G9" i="4"/>
  <c r="F9" i="4"/>
  <c r="E9" i="4"/>
  <c r="H8" i="4"/>
  <c r="G8" i="4"/>
  <c r="F8" i="4"/>
  <c r="E8" i="4"/>
  <c r="H7" i="4"/>
  <c r="G7" i="4"/>
  <c r="F7" i="4"/>
  <c r="E7" i="4"/>
  <c r="H6" i="4"/>
  <c r="H5" i="4" s="1"/>
  <c r="H6" i="8" s="1"/>
  <c r="G6" i="4"/>
  <c r="F6" i="4"/>
  <c r="F5" i="4" s="1"/>
  <c r="F6" i="8" s="1"/>
  <c r="E6" i="4"/>
  <c r="E5" i="4" s="1"/>
  <c r="E6" i="8" s="1"/>
  <c r="C102" i="6"/>
  <c r="C102" i="5"/>
  <c r="C112" i="4"/>
  <c r="C111" i="4"/>
  <c r="C110" i="4"/>
  <c r="C109" i="4"/>
  <c r="C107" i="4"/>
  <c r="C106" i="4"/>
  <c r="C104" i="4"/>
  <c r="C103" i="4"/>
  <c r="C101" i="4"/>
  <c r="C100" i="4"/>
  <c r="C99" i="4"/>
  <c r="C98" i="4"/>
  <c r="C96" i="4"/>
  <c r="C95" i="4"/>
  <c r="C94" i="4"/>
  <c r="C91" i="4"/>
  <c r="C90" i="4"/>
  <c r="C88" i="4"/>
  <c r="J41" i="8" s="1"/>
  <c r="C87" i="4"/>
  <c r="C86" i="4"/>
  <c r="C85" i="4"/>
  <c r="C84" i="4"/>
  <c r="C82" i="4"/>
  <c r="Q18" i="11" s="1"/>
  <c r="C81" i="4"/>
  <c r="Q17" i="11" s="1"/>
  <c r="C80" i="4"/>
  <c r="Q16" i="11" s="1"/>
  <c r="S16" i="11" s="1"/>
  <c r="C79" i="4"/>
  <c r="Q15" i="11" s="1"/>
  <c r="S15" i="11" s="1"/>
  <c r="C78" i="4"/>
  <c r="Q14" i="11" s="1"/>
  <c r="C68" i="4"/>
  <c r="C67" i="4"/>
  <c r="C66" i="4"/>
  <c r="C65" i="4"/>
  <c r="C63" i="4"/>
  <c r="C62" i="4"/>
  <c r="C61" i="4"/>
  <c r="C59" i="4"/>
  <c r="E60" i="14" s="1"/>
  <c r="C58" i="4"/>
  <c r="C56" i="4"/>
  <c r="C55" i="4"/>
  <c r="C54" i="4"/>
  <c r="C53" i="4"/>
  <c r="C51" i="4"/>
  <c r="C50" i="4"/>
  <c r="C49" i="4"/>
  <c r="C46" i="4"/>
  <c r="C45" i="4"/>
  <c r="E46" i="14" s="1"/>
  <c r="C44" i="4"/>
  <c r="E45" i="14" s="1"/>
  <c r="C43" i="4"/>
  <c r="E44" i="14" s="1"/>
  <c r="C41" i="4"/>
  <c r="C40" i="4"/>
  <c r="E41" i="14" s="1"/>
  <c r="C39" i="4"/>
  <c r="E40" i="14" s="1"/>
  <c r="C38" i="4"/>
  <c r="E39" i="14" s="1"/>
  <c r="C36" i="4"/>
  <c r="E37" i="14" s="1"/>
  <c r="C35" i="4"/>
  <c r="E36" i="14" s="1"/>
  <c r="C34" i="4"/>
  <c r="E35" i="14" s="1"/>
  <c r="C33" i="4"/>
  <c r="E34" i="14" s="1"/>
  <c r="C32" i="4"/>
  <c r="E33" i="14" s="1"/>
  <c r="C30" i="4"/>
  <c r="E31" i="14" s="1"/>
  <c r="C28" i="4"/>
  <c r="E29" i="14" s="1"/>
  <c r="C27" i="4"/>
  <c r="E28" i="14" s="1"/>
  <c r="C26" i="4"/>
  <c r="E27" i="14" s="1"/>
  <c r="C25" i="4"/>
  <c r="E26" i="14" s="1"/>
  <c r="C24" i="4"/>
  <c r="E25" i="14" s="1"/>
  <c r="C23" i="4"/>
  <c r="E24" i="14" s="1"/>
  <c r="C22" i="4"/>
  <c r="E23" i="14" s="1"/>
  <c r="C21" i="4"/>
  <c r="E22" i="14" s="1"/>
  <c r="C20" i="4"/>
  <c r="E21" i="14" s="1"/>
  <c r="C18" i="4"/>
  <c r="C17" i="4"/>
  <c r="E18" i="14" s="1"/>
  <c r="C16" i="4"/>
  <c r="E17" i="14" s="1"/>
  <c r="C15" i="4"/>
  <c r="E16" i="14" s="1"/>
  <c r="C14" i="4"/>
  <c r="E15" i="14" s="1"/>
  <c r="C13" i="4"/>
  <c r="E14" i="14" s="1"/>
  <c r="C11" i="4"/>
  <c r="E12" i="14" s="1"/>
  <c r="C10" i="4"/>
  <c r="E11" i="14" s="1"/>
  <c r="C9" i="4"/>
  <c r="E10" i="14" s="1"/>
  <c r="C8" i="4"/>
  <c r="E9" i="14" s="1"/>
  <c r="C7" i="4"/>
  <c r="E8" i="14" s="1"/>
  <c r="C6" i="4"/>
  <c r="E7" i="14" s="1"/>
  <c r="J61" i="8"/>
  <c r="C55" i="8"/>
  <c r="C49" i="8"/>
  <c r="J27" i="8"/>
  <c r="C24" i="8"/>
  <c r="C108" i="7"/>
  <c r="C102" i="7"/>
  <c r="C97" i="7"/>
  <c r="C93" i="7"/>
  <c r="C89" i="7"/>
  <c r="C77" i="7"/>
  <c r="C64" i="7"/>
  <c r="C60" i="7"/>
  <c r="C57" i="7"/>
  <c r="C52" i="7"/>
  <c r="C48" i="7"/>
  <c r="C42" i="7"/>
  <c r="C37" i="7"/>
  <c r="C31" i="7"/>
  <c r="C19" i="7"/>
  <c r="C12" i="7"/>
  <c r="C5" i="7"/>
  <c r="C108" i="6"/>
  <c r="C97" i="6"/>
  <c r="C93" i="6"/>
  <c r="C89" i="6"/>
  <c r="C77" i="6"/>
  <c r="C64" i="6"/>
  <c r="C60" i="6"/>
  <c r="C57" i="6"/>
  <c r="C52" i="6"/>
  <c r="C48" i="6"/>
  <c r="C42" i="6"/>
  <c r="C37" i="6"/>
  <c r="C31" i="6"/>
  <c r="C19" i="6"/>
  <c r="C12" i="6"/>
  <c r="C5" i="6"/>
  <c r="C108" i="5"/>
  <c r="C97" i="5"/>
  <c r="C93" i="5"/>
  <c r="C89" i="5"/>
  <c r="C77" i="5"/>
  <c r="C64" i="5"/>
  <c r="C60" i="5"/>
  <c r="C57" i="5"/>
  <c r="C52" i="5"/>
  <c r="C48" i="5"/>
  <c r="C42" i="5"/>
  <c r="C37" i="5"/>
  <c r="C31" i="5"/>
  <c r="C19" i="5"/>
  <c r="C12" i="5"/>
  <c r="C5" i="5"/>
  <c r="D58" i="3"/>
  <c r="E58" i="3"/>
  <c r="C58" i="3"/>
  <c r="D49" i="3"/>
  <c r="E49" i="3"/>
  <c r="D53" i="3"/>
  <c r="E53" i="3"/>
  <c r="D64" i="3"/>
  <c r="E64" i="3"/>
  <c r="C64" i="3"/>
  <c r="C53" i="3"/>
  <c r="C49" i="3"/>
  <c r="E43" i="3"/>
  <c r="D43" i="3"/>
  <c r="C43" i="3"/>
  <c r="C48" i="3" s="1"/>
  <c r="E21" i="3"/>
  <c r="D21" i="3"/>
  <c r="C21" i="3"/>
  <c r="E14" i="3"/>
  <c r="D14" i="3"/>
  <c r="C14" i="3"/>
  <c r="E7" i="3"/>
  <c r="D7" i="3"/>
  <c r="C7" i="3"/>
  <c r="E27" i="3" l="1"/>
  <c r="G70" i="5"/>
  <c r="F114" i="5"/>
  <c r="F115" i="5" s="1"/>
  <c r="H70" i="5"/>
  <c r="G114" i="5"/>
  <c r="G115" i="5" s="1"/>
  <c r="D27" i="3"/>
  <c r="F47" i="5"/>
  <c r="F71" i="5"/>
  <c r="F8" i="8"/>
  <c r="F10" i="8"/>
  <c r="M28" i="8"/>
  <c r="M48" i="8"/>
  <c r="M62" i="8" s="1"/>
  <c r="M65" i="8" s="1"/>
  <c r="H114" i="5"/>
  <c r="H115" i="5" s="1"/>
  <c r="F70" i="6"/>
  <c r="H114" i="6"/>
  <c r="H115" i="6" s="1"/>
  <c r="E10" i="8"/>
  <c r="E18" i="8" s="1"/>
  <c r="E8" i="8"/>
  <c r="F71" i="6"/>
  <c r="F119" i="6"/>
  <c r="C27" i="3"/>
  <c r="N18" i="8"/>
  <c r="N28" i="8" s="1"/>
  <c r="N65" i="8" s="1"/>
  <c r="G47" i="5"/>
  <c r="G71" i="5" s="1"/>
  <c r="F70" i="5"/>
  <c r="F120" i="5" s="1"/>
  <c r="G47" i="6"/>
  <c r="G119" i="6" s="1"/>
  <c r="G70" i="6"/>
  <c r="H8" i="8"/>
  <c r="H10" i="8"/>
  <c r="H18" i="8" s="1"/>
  <c r="H30" i="8" s="1"/>
  <c r="O48" i="8"/>
  <c r="O62" i="8" s="1"/>
  <c r="O65" i="8" s="1"/>
  <c r="H47" i="5"/>
  <c r="H47" i="6"/>
  <c r="H70" i="6"/>
  <c r="H120" i="6" s="1"/>
  <c r="F114" i="6"/>
  <c r="F115" i="6" s="1"/>
  <c r="E89" i="4"/>
  <c r="L11" i="8" s="1"/>
  <c r="L18" i="8" s="1"/>
  <c r="L28" i="8" s="1"/>
  <c r="L65" i="8" s="1"/>
  <c r="E114" i="7"/>
  <c r="E115" i="7" s="1"/>
  <c r="E97" i="4"/>
  <c r="C47" i="7"/>
  <c r="F12" i="4"/>
  <c r="F37" i="8" s="1"/>
  <c r="F48" i="8" s="1"/>
  <c r="G31" i="4"/>
  <c r="G39" i="8" s="1"/>
  <c r="G108" i="4"/>
  <c r="F52" i="4"/>
  <c r="F97" i="4"/>
  <c r="F114" i="4" s="1"/>
  <c r="G12" i="4"/>
  <c r="G37" i="8" s="1"/>
  <c r="G48" i="8" s="1"/>
  <c r="H64" i="4"/>
  <c r="E38" i="14"/>
  <c r="E43" i="14"/>
  <c r="E31" i="4"/>
  <c r="E39" i="8" s="1"/>
  <c r="E6" i="14"/>
  <c r="E13" i="14"/>
  <c r="E32" i="14"/>
  <c r="F64" i="4"/>
  <c r="C47" i="5"/>
  <c r="C47" i="6"/>
  <c r="H31" i="4"/>
  <c r="H39" i="8" s="1"/>
  <c r="H48" i="8" s="1"/>
  <c r="E93" i="4"/>
  <c r="E64" i="4"/>
  <c r="G19" i="4"/>
  <c r="G7" i="8" s="1"/>
  <c r="E108" i="4"/>
  <c r="H42" i="4"/>
  <c r="F49" i="3"/>
  <c r="F53" i="3"/>
  <c r="F119" i="5"/>
  <c r="E57" i="4"/>
  <c r="G37" i="4"/>
  <c r="F60" i="4"/>
  <c r="E52" i="4"/>
  <c r="G93" i="4"/>
  <c r="F19" i="4"/>
  <c r="F7" i="8" s="1"/>
  <c r="F18" i="8" s="1"/>
  <c r="S14" i="11"/>
  <c r="H70" i="7"/>
  <c r="H120" i="7" s="1"/>
  <c r="Q19" i="11"/>
  <c r="G22" i="13"/>
  <c r="H22" i="13" s="1"/>
  <c r="I22" i="13" s="1"/>
  <c r="J22" i="13" s="1"/>
  <c r="J37" i="8"/>
  <c r="J48" i="8" s="1"/>
  <c r="J62" i="8" s="1"/>
  <c r="E59" i="14"/>
  <c r="E58" i="14" s="1"/>
  <c r="Q11" i="11"/>
  <c r="E20" i="14"/>
  <c r="F64" i="3"/>
  <c r="F14" i="3"/>
  <c r="J7" i="8"/>
  <c r="E80" i="14"/>
  <c r="E82" i="14"/>
  <c r="J9" i="8"/>
  <c r="E86" i="14"/>
  <c r="E85" i="14" s="1"/>
  <c r="J6" i="8"/>
  <c r="E79" i="14"/>
  <c r="E83" i="14"/>
  <c r="J10" i="8"/>
  <c r="G5" i="4"/>
  <c r="G6" i="8" s="1"/>
  <c r="J8" i="8"/>
  <c r="E81" i="14"/>
  <c r="F21" i="3"/>
  <c r="F43" i="3"/>
  <c r="E102" i="4"/>
  <c r="F34" i="2"/>
  <c r="F7" i="3"/>
  <c r="F36" i="3"/>
  <c r="F58" i="3"/>
  <c r="H57" i="4"/>
  <c r="H70" i="4" s="1"/>
  <c r="E77" i="4"/>
  <c r="E47" i="7"/>
  <c r="E71" i="7" s="1"/>
  <c r="F77" i="4"/>
  <c r="H77" i="4"/>
  <c r="H97" i="4"/>
  <c r="E12" i="4"/>
  <c r="E37" i="8" s="1"/>
  <c r="G102" i="4"/>
  <c r="H108" i="4"/>
  <c r="E83" i="4"/>
  <c r="F83" i="4"/>
  <c r="F47" i="7"/>
  <c r="F71" i="7" s="1"/>
  <c r="H83" i="4"/>
  <c r="H47" i="7"/>
  <c r="H119" i="7" s="1"/>
  <c r="G70" i="4"/>
  <c r="G77" i="4"/>
  <c r="C61" i="8"/>
  <c r="G83" i="4"/>
  <c r="G47" i="7"/>
  <c r="G119" i="7" s="1"/>
  <c r="G114" i="7"/>
  <c r="G120" i="7" s="1"/>
  <c r="D48" i="3"/>
  <c r="E69" i="3"/>
  <c r="E48" i="3"/>
  <c r="C69" i="3"/>
  <c r="C70" i="3" s="1"/>
  <c r="D69" i="3"/>
  <c r="C92" i="6"/>
  <c r="C5" i="4"/>
  <c r="C52" i="4"/>
  <c r="C97" i="4"/>
  <c r="C31" i="4"/>
  <c r="C42" i="4"/>
  <c r="C108" i="4"/>
  <c r="C83" i="4"/>
  <c r="C60" i="4"/>
  <c r="C89" i="4"/>
  <c r="Q22" i="11" s="1"/>
  <c r="C77" i="4"/>
  <c r="C57" i="4"/>
  <c r="C102" i="4"/>
  <c r="C12" i="4"/>
  <c r="G7" i="13" s="1"/>
  <c r="H7" i="13" s="1"/>
  <c r="I7" i="13" s="1"/>
  <c r="J7" i="13" s="1"/>
  <c r="C19" i="4"/>
  <c r="C37" i="4"/>
  <c r="C48" i="4"/>
  <c r="C64" i="4"/>
  <c r="C93" i="4"/>
  <c r="C19" i="8"/>
  <c r="C27" i="8" s="1"/>
  <c r="C114" i="7"/>
  <c r="C70" i="7"/>
  <c r="C92" i="7"/>
  <c r="C70" i="6"/>
  <c r="C114" i="6"/>
  <c r="C114" i="5"/>
  <c r="C70" i="5"/>
  <c r="C92" i="5"/>
  <c r="D28" i="3"/>
  <c r="E28" i="3"/>
  <c r="H71" i="5" l="1"/>
  <c r="F120" i="6"/>
  <c r="F62" i="8"/>
  <c r="F63" i="8"/>
  <c r="F64" i="8"/>
  <c r="M63" i="8"/>
  <c r="M64" i="8"/>
  <c r="E29" i="8"/>
  <c r="L29" i="8"/>
  <c r="L30" i="8"/>
  <c r="E28" i="8"/>
  <c r="E30" i="8"/>
  <c r="F28" i="8"/>
  <c r="F29" i="8"/>
  <c r="M29" i="8"/>
  <c r="M30" i="8"/>
  <c r="G8" i="8"/>
  <c r="G10" i="8"/>
  <c r="F30" i="8"/>
  <c r="G64" i="8"/>
  <c r="G63" i="8"/>
  <c r="N63" i="8"/>
  <c r="N64" i="8"/>
  <c r="H62" i="8"/>
  <c r="H63" i="8"/>
  <c r="H64" i="8"/>
  <c r="O63" i="8"/>
  <c r="O64" i="8"/>
  <c r="E48" i="8"/>
  <c r="G18" i="8"/>
  <c r="O29" i="8"/>
  <c r="H28" i="8"/>
  <c r="H29" i="8"/>
  <c r="O30" i="8"/>
  <c r="G62" i="8"/>
  <c r="H119" i="6"/>
  <c r="H71" i="6"/>
  <c r="G71" i="6"/>
  <c r="G120" i="6"/>
  <c r="H120" i="5"/>
  <c r="H119" i="5"/>
  <c r="E120" i="7"/>
  <c r="F70" i="4"/>
  <c r="G119" i="5"/>
  <c r="H47" i="4"/>
  <c r="H71" i="4" s="1"/>
  <c r="E48" i="14"/>
  <c r="G10" i="13"/>
  <c r="H10" i="13" s="1"/>
  <c r="I10" i="13" s="1"/>
  <c r="J10" i="13" s="1"/>
  <c r="C8" i="8"/>
  <c r="J6" i="13"/>
  <c r="C47" i="4"/>
  <c r="Q5" i="11"/>
  <c r="S5" i="11" s="1"/>
  <c r="C6" i="8"/>
  <c r="C7" i="8"/>
  <c r="Q7" i="11"/>
  <c r="S7" i="11" s="1"/>
  <c r="E70" i="4"/>
  <c r="E114" i="4"/>
  <c r="F47" i="4"/>
  <c r="E119" i="7"/>
  <c r="H71" i="7"/>
  <c r="E71" i="14"/>
  <c r="G114" i="4"/>
  <c r="G120" i="4" s="1"/>
  <c r="Q25" i="11"/>
  <c r="G8" i="13"/>
  <c r="H8" i="13" s="1"/>
  <c r="I8" i="13" s="1"/>
  <c r="J8" i="13" s="1"/>
  <c r="G20" i="13"/>
  <c r="H20" i="13" s="1"/>
  <c r="I20" i="13" s="1"/>
  <c r="J20" i="13" s="1"/>
  <c r="G11" i="13"/>
  <c r="H11" i="13" s="1"/>
  <c r="I11" i="13" s="1"/>
  <c r="J11" i="13" s="1"/>
  <c r="C39" i="8"/>
  <c r="G9" i="13"/>
  <c r="H9" i="13" s="1"/>
  <c r="I9" i="13" s="1"/>
  <c r="J9" i="13" s="1"/>
  <c r="C120" i="5"/>
  <c r="C10" i="8"/>
  <c r="C37" i="8"/>
  <c r="E84" i="14"/>
  <c r="J11" i="8"/>
  <c r="J18" i="8" s="1"/>
  <c r="J28" i="8" s="1"/>
  <c r="J65" i="8" s="1"/>
  <c r="E70" i="3"/>
  <c r="F48" i="3"/>
  <c r="G120" i="5"/>
  <c r="C28" i="3"/>
  <c r="F27" i="3"/>
  <c r="D70" i="3"/>
  <c r="F69" i="3"/>
  <c r="F92" i="4"/>
  <c r="F115" i="4" s="1"/>
  <c r="E92" i="4"/>
  <c r="E115" i="4" s="1"/>
  <c r="G47" i="4"/>
  <c r="G71" i="4" s="1"/>
  <c r="F119" i="7"/>
  <c r="H92" i="4"/>
  <c r="E47" i="4"/>
  <c r="H114" i="4"/>
  <c r="H120" i="4" s="1"/>
  <c r="F120" i="4"/>
  <c r="C115" i="7"/>
  <c r="C120" i="7"/>
  <c r="G115" i="7"/>
  <c r="G92" i="4"/>
  <c r="G71" i="7"/>
  <c r="D32" i="3"/>
  <c r="E32" i="3"/>
  <c r="C119" i="6"/>
  <c r="C115" i="6"/>
  <c r="C71" i="5"/>
  <c r="C70" i="4"/>
  <c r="G13" i="13" s="1"/>
  <c r="H13" i="13" s="1"/>
  <c r="I13" i="13" s="1"/>
  <c r="J13" i="13" s="1"/>
  <c r="C114" i="4"/>
  <c r="G26" i="13" s="1"/>
  <c r="C92" i="4"/>
  <c r="C119" i="7"/>
  <c r="C71" i="7"/>
  <c r="C71" i="6"/>
  <c r="C120" i="6"/>
  <c r="C119" i="5"/>
  <c r="C115" i="5"/>
  <c r="N29" i="8" l="1"/>
  <c r="G29" i="8"/>
  <c r="N30" i="8"/>
  <c r="G28" i="8"/>
  <c r="G30" i="8"/>
  <c r="E64" i="8"/>
  <c r="L63" i="8"/>
  <c r="E62" i="8"/>
  <c r="E65" i="8" s="1"/>
  <c r="E63" i="8"/>
  <c r="L64" i="8"/>
  <c r="H65" i="8"/>
  <c r="G65" i="8"/>
  <c r="F65" i="8"/>
  <c r="F71" i="4"/>
  <c r="E120" i="4"/>
  <c r="E78" i="14"/>
  <c r="E91" i="14" s="1"/>
  <c r="E109" i="14" s="1"/>
  <c r="E72" i="14"/>
  <c r="E75" i="3"/>
  <c r="C48" i="8"/>
  <c r="C62" i="8" s="1"/>
  <c r="D75" i="3"/>
  <c r="C18" i="8"/>
  <c r="J29" i="8" s="1"/>
  <c r="F70" i="3"/>
  <c r="F119" i="4"/>
  <c r="C32" i="3"/>
  <c r="C75" i="3" s="1"/>
  <c r="F28" i="3"/>
  <c r="H115" i="4"/>
  <c r="H119" i="4"/>
  <c r="E119" i="4"/>
  <c r="E71" i="4"/>
  <c r="G115" i="4"/>
  <c r="G119" i="4"/>
  <c r="C120" i="4"/>
  <c r="C71" i="4"/>
  <c r="C115" i="4"/>
  <c r="C119" i="4"/>
  <c r="J63" i="8" l="1"/>
  <c r="C63" i="8"/>
  <c r="J64" i="8"/>
  <c r="C64" i="8"/>
  <c r="C30" i="8"/>
  <c r="C29" i="8"/>
  <c r="J30" i="8"/>
  <c r="C28" i="8"/>
  <c r="C65" i="8" s="1"/>
  <c r="F32" i="3"/>
  <c r="F75" i="3" s="1"/>
  <c r="C40" i="2" l="1"/>
  <c r="D40" i="2"/>
  <c r="E40" i="2"/>
  <c r="C6" i="2"/>
  <c r="D6" i="2"/>
  <c r="E6" i="2"/>
  <c r="C13" i="2"/>
  <c r="I14" i="3" s="1"/>
  <c r="D13" i="2"/>
  <c r="J14" i="3" s="1"/>
  <c r="E13" i="2"/>
  <c r="C20" i="2"/>
  <c r="I21" i="3" s="1"/>
  <c r="D20" i="2"/>
  <c r="J21" i="3" s="1"/>
  <c r="E20" i="2"/>
  <c r="I7" i="3" l="1"/>
  <c r="C26" i="2"/>
  <c r="E26" i="2"/>
  <c r="J7" i="3"/>
  <c r="D26" i="2"/>
  <c r="F20" i="2"/>
  <c r="F6" i="2"/>
  <c r="F13" i="2"/>
  <c r="F40" i="2"/>
  <c r="E45" i="2"/>
  <c r="D45" i="2"/>
  <c r="C45" i="2"/>
  <c r="L7" i="3" l="1"/>
  <c r="D30" i="2"/>
  <c r="D27" i="2" s="1"/>
  <c r="C30" i="2"/>
  <c r="F26" i="2"/>
  <c r="F45" i="2"/>
  <c r="E30" i="2"/>
  <c r="E27" i="2" l="1"/>
  <c r="D31" i="2" l="1"/>
  <c r="E31" i="2"/>
  <c r="D50" i="2" l="1"/>
  <c r="F30" i="2"/>
  <c r="C27" i="2"/>
  <c r="F27" i="2" s="1"/>
  <c r="C31" i="2" l="1"/>
  <c r="F31" i="2" l="1"/>
  <c r="C5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C6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HP:</t>
        </r>
        <r>
          <rPr>
            <sz val="9"/>
            <color indexed="81"/>
            <rFont val="Tahoma"/>
            <family val="2"/>
            <charset val="238"/>
          </rPr>
          <t xml:space="preserve">
30873+4715
</t>
        </r>
      </text>
    </comment>
  </commentList>
</comments>
</file>

<file path=xl/sharedStrings.xml><?xml version="1.0" encoding="utf-8"?>
<sst xmlns="http://schemas.openxmlformats.org/spreadsheetml/2006/main" count="1795" uniqueCount="448">
  <si>
    <t>Száma</t>
  </si>
  <si>
    <t>Előirányzat-csoport, kiemelt előirányzat megnevezése</t>
  </si>
  <si>
    <t>Előirányzat</t>
  </si>
  <si>
    <t>Bevételek</t>
  </si>
  <si>
    <t>1.</t>
  </si>
  <si>
    <t>1.1.</t>
  </si>
  <si>
    <t>1.2.</t>
  </si>
  <si>
    <t>1.3.</t>
  </si>
  <si>
    <t>1.4.</t>
  </si>
  <si>
    <t>1.5.</t>
  </si>
  <si>
    <t>2.</t>
  </si>
  <si>
    <t>2.1.</t>
  </si>
  <si>
    <t>Elvonások és befizetések bevételei</t>
  </si>
  <si>
    <t>2.2.</t>
  </si>
  <si>
    <t>2.3.</t>
  </si>
  <si>
    <t>2.4.</t>
  </si>
  <si>
    <t>3.</t>
  </si>
  <si>
    <t>4.</t>
  </si>
  <si>
    <t>4.1.</t>
  </si>
  <si>
    <t>4.2.</t>
  </si>
  <si>
    <t>4.3.</t>
  </si>
  <si>
    <t>5.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</si>
  <si>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</si>
  <si>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</si>
  <si>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</si>
  <si>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</si>
  <si>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</si>
  <si>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</si>
  <si>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</si>
  <si>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</si>
  <si>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</si>
  <si>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</si>
  <si>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</si>
  <si>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</si>
  <si>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</si>
  <si>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Költségvetési maradvány igénybevétele</t>
  </si>
  <si>
    <t>Vállalkozási maradvány igénybevétele</t>
  </si>
  <si>
    <t>Irányító szervi (önkormányzati) támogatás (intézményfinanszírozás)</t>
  </si>
  <si>
    <t>10.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</si>
  <si>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</si>
  <si>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</si>
  <si>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</si>
  <si>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</si>
  <si>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</si>
  <si>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</si>
  <si>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</si>
  <si>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</si>
  <si>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</si>
  <si>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</si>
  <si>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</si>
  <si>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</si>
  <si>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</si>
  <si>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</si>
  <si>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</si>
  <si>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 xml:space="preserve">Működési bevételek </t>
  </si>
  <si>
    <t>Összesen</t>
  </si>
  <si>
    <t>Feladat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</si>
  <si>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</si>
  <si>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</si>
  <si>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</si>
  <si>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</si>
  <si>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</si>
  <si>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6.1.</t>
  </si>
  <si>
    <t xml:space="preserve">   Forgatási célú belföldi értékpapírok vásárlása</t>
  </si>
  <si>
    <t>6.2.</t>
  </si>
  <si>
    <t xml:space="preserve">   Forgatási célú belföldi értékpapírok beváltása</t>
  </si>
  <si>
    <t>6.3.</t>
  </si>
  <si>
    <t xml:space="preserve">   Befektetési célú belföldi értékpapírok vásárlása</t>
  </si>
  <si>
    <t>6.4.</t>
  </si>
  <si>
    <t xml:space="preserve">   Befektetési célú belföldi értékpapírok beváltása</t>
  </si>
  <si>
    <t>Belföldi finanszírozás kiadásai (7.1. + … + 7.4.)</t>
  </si>
  <si>
    <t>7.1.</t>
  </si>
  <si>
    <t>Államháztartáson belüli megelőlegezések folyósítása</t>
  </si>
  <si>
    <t>7.2.</t>
  </si>
  <si>
    <t>Államháztartáson belüli megelőlegezések visszafizetése</t>
  </si>
  <si>
    <t>7.3.</t>
  </si>
  <si>
    <t xml:space="preserve"> Pénzeszközök betétként elhelyezése </t>
  </si>
  <si>
    <t>7.4.</t>
  </si>
  <si>
    <t xml:space="preserve"> Pénzügyi lízing kiadásai</t>
  </si>
  <si>
    <t>Külföldi finanszírozás kiadásai (6.1. + … + 6.4.)</t>
  </si>
  <si>
    <t>8.1.</t>
  </si>
  <si>
    <t xml:space="preserve"> Forgatási célú külföldi értékpapírok vásárlása</t>
  </si>
  <si>
    <t>8.2.</t>
  </si>
  <si>
    <t xml:space="preserve"> Befektetési célú külföldi értékpapírok beváltása</t>
  </si>
  <si>
    <t>8.3.</t>
  </si>
  <si>
    <t xml:space="preserve"> Külföldi értékpapírok beváltása</t>
  </si>
  <si>
    <t>8.4.</t>
  </si>
  <si>
    <t xml:space="preserve"> Külföldi hitelek, kölcsönök törlesztése</t>
  </si>
  <si>
    <t>FINANSZÍROZÁSI KIADÁSOK ÖSSZESEN: (5.+…+8.)</t>
  </si>
  <si>
    <t>KÖLTSÉGVETÉSI KIADÁSOK ÖSSZESEN (1+2+3)</t>
  </si>
  <si>
    <t>7.5.</t>
  </si>
  <si>
    <t>Központi, irányítószervi támogatás folyósítása</t>
  </si>
  <si>
    <t>Belföldi finanszírozás kiadásai (7.1. + … + 7.5.)</t>
  </si>
  <si>
    <t>B E V É T E L E K</t>
  </si>
  <si>
    <t>1. sz. táblázat</t>
  </si>
  <si>
    <t>Ezer forintban</t>
  </si>
  <si>
    <t>Sor-
szám</t>
  </si>
  <si>
    <t>Bevételi jogcím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</si>
  <si>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</si>
  <si>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</si>
  <si>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</si>
  <si>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>2.5.</t>
  </si>
  <si>
    <t xml:space="preserve">Egyéb működési célú támogatások bevételei </t>
  </si>
  <si>
    <t>2.5.-ből EU-s támogatás</t>
  </si>
  <si>
    <t>3.1.</t>
  </si>
  <si>
    <t>Felhalmozási célú önkormányzati támogatások</t>
  </si>
  <si>
    <t>3.2.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</si>
  <si>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</si>
  <si>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</si>
  <si>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</si>
  <si>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</si>
  <si>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</si>
  <si>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Készletértékesítés ellenértéke</t>
  </si>
  <si>
    <t>Szolgáltatások ellenértéke</t>
  </si>
  <si>
    <t>Közvetített szolgáltatások értéke</t>
  </si>
  <si>
    <t>5.4.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</si>
  <si>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</si>
  <si>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</si>
  <si>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</si>
  <si>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</si>
  <si>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</si>
  <si>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</si>
  <si>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</si>
  <si>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Részesedések értékesítése</t>
  </si>
  <si>
    <t>Részesedések megszűnéséhez kapcsolódó bevételek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</si>
  <si>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</si>
  <si>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</si>
  <si>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</si>
  <si>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</si>
  <si>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</si>
  <si>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</si>
  <si>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</si>
  <si>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8.3.-ból EU-s támogatás (közvetlen)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</si>
  <si>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</si>
  <si>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</si>
  <si>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</si>
  <si>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</si>
  <si>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</si>
  <si>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</si>
  <si>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</si>
  <si>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</si>
  <si>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Előző év költségvetési maradványának igénybevétele</t>
  </si>
  <si>
    <t>Előző év vállalkozási maradványának igénybevétele</t>
  </si>
  <si>
    <t xml:space="preserve">    13.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</si>
  <si>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</si>
  <si>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</si>
  <si>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</si>
  <si>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</si>
  <si>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</si>
  <si>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</si>
  <si>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</si>
  <si>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</si>
  <si>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</si>
  <si>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</si>
  <si>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</si>
  <si>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</si>
  <si>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</si>
  <si>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</si>
  <si>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</si>
  <si>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</si>
  <si>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</si>
  <si>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</si>
  <si>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</si>
  <si>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</si>
  <si>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</si>
  <si>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1.5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</si>
  <si>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</si>
  <si>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</si>
  <si>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</si>
  <si>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</si>
  <si>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</si>
  <si>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</si>
  <si>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</si>
  <si>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</si>
  <si>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</si>
  <si>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</si>
  <si>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</si>
  <si>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 xml:space="preserve"> Ezer forintban !</t>
  </si>
  <si>
    <t>Megnevezés</t>
  </si>
  <si>
    <t>Személyi juttatások</t>
  </si>
  <si>
    <t>Működési célú támogatások államháztartáson belülről</t>
  </si>
  <si>
    <t xml:space="preserve">Dologi kiadások 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</si>
  <si>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</si>
  <si>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</si>
  <si>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</si>
  <si>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</si>
  <si>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</si>
  <si>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</si>
  <si>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</si>
  <si>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</si>
  <si>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</si>
  <si>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</si>
  <si>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</si>
  <si>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</si>
  <si>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</si>
  <si>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</si>
  <si>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</si>
  <si>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</si>
  <si>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</si>
  <si>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</si>
  <si>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</si>
  <si>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</si>
  <si>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</si>
  <si>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</si>
  <si>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</si>
  <si>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</si>
  <si>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</si>
  <si>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</si>
  <si>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</si>
  <si>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</si>
  <si>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</si>
  <si>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</si>
  <si>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</si>
  <si>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</si>
  <si>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</si>
  <si>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</si>
  <si>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</si>
  <si>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</si>
  <si>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</si>
  <si>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</si>
  <si>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</si>
  <si>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</si>
  <si>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</si>
  <si>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</si>
  <si>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</si>
  <si>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</si>
  <si>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</si>
  <si>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</si>
  <si>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</si>
  <si>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</si>
  <si>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</si>
  <si>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</si>
  <si>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</si>
  <si>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</si>
  <si>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</si>
  <si>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</si>
  <si>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</si>
  <si>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</si>
  <si>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</si>
  <si>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</si>
  <si>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</si>
  <si>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</si>
  <si>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</si>
  <si>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</si>
  <si>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</si>
  <si>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</si>
  <si>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</si>
  <si>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</si>
  <si>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</si>
  <si>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</si>
  <si>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</si>
  <si>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</si>
  <si>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</si>
  <si>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</si>
  <si>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KIADÁSOK MINDÖSSZESEN</t>
  </si>
  <si>
    <t>BEVÉTEL MINDÖSSZESEN</t>
  </si>
  <si>
    <t>29.</t>
  </si>
  <si>
    <t>Sor-szám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</si>
  <si>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</si>
  <si>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</si>
  <si>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</si>
  <si>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</si>
  <si>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</si>
  <si>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</si>
  <si>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</si>
  <si>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</si>
  <si>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</si>
  <si>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</si>
  <si>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</si>
  <si>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</si>
  <si>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</si>
  <si>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>Működési bevételek</t>
  </si>
  <si>
    <t>Finanszírozási bevételek</t>
  </si>
  <si>
    <t>Bevételek összesen:</t>
  </si>
  <si>
    <t>Finanszírozási kiadások</t>
  </si>
  <si>
    <t>Kiadások összesen:</t>
  </si>
  <si>
    <t>Egyenleg</t>
  </si>
  <si>
    <t>Javasolt módosítás</t>
  </si>
  <si>
    <t>Módosított előirányzat</t>
  </si>
  <si>
    <t>Társulási Tanács által javasolt módosítás</t>
  </si>
  <si>
    <t>Kötelező feladat</t>
  </si>
  <si>
    <t>Önként vállalt feladat</t>
  </si>
  <si>
    <t>Állami feladat</t>
  </si>
  <si>
    <t>Kötelező</t>
  </si>
  <si>
    <t>Önként vállalt</t>
  </si>
  <si>
    <t>Államigazgatási</t>
  </si>
  <si>
    <t>Adóssághoz nem kapcsolódó származékos ügyletek kiadásai</t>
  </si>
  <si>
    <t>FINANSZÍROZÁSI KIADÁSOK ÖSSZESEN: (5.+…+9.)</t>
  </si>
  <si>
    <t>KIADÁSOK ÖSSZESEN: (4+10)</t>
  </si>
  <si>
    <t xml:space="preserve">Megnevezés </t>
  </si>
  <si>
    <t>Engedélyezett létszám</t>
  </si>
  <si>
    <t xml:space="preserve">Létszámváltozás </t>
  </si>
  <si>
    <t>Gondozási Központ</t>
  </si>
  <si>
    <t>Államig.</t>
  </si>
  <si>
    <t>Társulási működési támogatásai</t>
  </si>
  <si>
    <t xml:space="preserve">Működési célú átvett pénzeszközök </t>
  </si>
  <si>
    <t xml:space="preserve">Felhalmozási célú átvett pénzeszközök </t>
  </si>
  <si>
    <t>KÖLTSÉGVETÉSI BEVÉTELEK ÖSSZESEN: (1+…+7)</t>
  </si>
  <si>
    <t xml:space="preserve">FINANSZÍROZÁSI BEVÉTELEK ÖSSZESEN: </t>
  </si>
  <si>
    <t>KÖLTSÉGVETÉSI ÉS FINANSZÍROZÁSI BEVÉTELEK ÖSSZESEN: (8+9)</t>
  </si>
  <si>
    <t xml:space="preserve">   Működési költségvetés kiadásai </t>
  </si>
  <si>
    <t xml:space="preserve">   Felhalmozási költségvetés kiadásai (2.1.+2.2.+2.3.)</t>
  </si>
  <si>
    <t>KÖLTSÉGVETÉSI KIADÁSOK ÖSSZESEN (1+2)</t>
  </si>
  <si>
    <t>FINANSZÍROZÁSI KIADÁSOK ÖSSZESEN:</t>
  </si>
  <si>
    <t>KIADÁSOK ÖSSZESEN: (3.+4.)</t>
  </si>
  <si>
    <t>Forintban</t>
  </si>
  <si>
    <t>Működési költségvetés kiadásai (1.1+…+1.6.)</t>
  </si>
  <si>
    <t>Dologi kiadások</t>
  </si>
  <si>
    <t>1.6.</t>
  </si>
  <si>
    <t xml:space="preserve">Tartalékok </t>
  </si>
  <si>
    <t>Működési célú tám. ÁH-n belül</t>
  </si>
  <si>
    <t>Felhalmozási célú tám. ÁH-n belül</t>
  </si>
  <si>
    <t>Működési célú átvett pénzeszk.</t>
  </si>
  <si>
    <t>Felhalm. célú átvett pénzeszk.</t>
  </si>
  <si>
    <t>Kölcsön nyújtása</t>
  </si>
  <si>
    <t xml:space="preserve">Beruházások </t>
  </si>
  <si>
    <t>2.1.-ból EU-s forrásból megvalósuló beruházás</t>
  </si>
  <si>
    <t xml:space="preserve"> Egyéb felhalmozási kiadások</t>
  </si>
  <si>
    <t>KÖLTSÉGVETÉSI KIADÁSOK ÖSSZESEN: (1.+2.)</t>
  </si>
  <si>
    <t>Hitel-, kölcsöntörlesztés államháztartáson kívülre (4.1.+…+4.3.)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</si>
  <si>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</si>
  <si>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</si>
  <si>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</si>
  <si>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(5.1.+…+5.4.)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</si>
  <si>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</si>
  <si>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</si>
  <si>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</si>
  <si>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</si>
  <si>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>Belföldi finanszírozás kiadásai (6.1.+…+6.4.)</t>
  </si>
  <si>
    <t>Pénzeszközök betétként elhelyezése</t>
  </si>
  <si>
    <t>Külföldi finanszírozás kiadásai</t>
  </si>
  <si>
    <t>FINANSZÍROZÁSI KIADÁSOK ÖSSZESEN (4.+…+8.)</t>
  </si>
  <si>
    <t>KIADÁSOK ÖSSZESEN: (3.+9.)</t>
  </si>
  <si>
    <t>II. Felhalmozási költségvetés kiadásai (2.1+…+2.5)</t>
  </si>
  <si>
    <r>
      <t xml:space="preserve">   Működési költségvetés kiadásai </t>
    </r>
    <r>
      <rPr>
        <sz val="8"/>
        <rFont val="Times New Roman CE"/>
        <charset val="238"/>
      </rPr>
      <t>(1.1+…+1.5.+1.6.)</t>
    </r>
  </si>
  <si>
    <t>4.1</t>
  </si>
  <si>
    <t>4.2</t>
  </si>
  <si>
    <t>4.3</t>
  </si>
  <si>
    <t>4.4</t>
  </si>
  <si>
    <t>4.5</t>
  </si>
  <si>
    <t>Források</t>
  </si>
  <si>
    <t>Saját erő</t>
  </si>
  <si>
    <t>- saját erőből központi támogatás</t>
  </si>
  <si>
    <t>EU-s forrás</t>
  </si>
  <si>
    <t>Társfinanszírozás</t>
  </si>
  <si>
    <t>Hitel</t>
  </si>
  <si>
    <t>Források összesen:</t>
  </si>
  <si>
    <t>Személyi jellegű</t>
  </si>
  <si>
    <t>Beruházások, beszerzések</t>
  </si>
  <si>
    <t>Szolgáltatások igénybe vétele</t>
  </si>
  <si>
    <t>Adminisztratív költségek</t>
  </si>
  <si>
    <t>I. Működési célú bevételek és kiadások mérlege
(Társulási szinten)</t>
  </si>
  <si>
    <t>II. Felhalmozási célú bevételek és kiadások mérlege
(Társulási szinten)</t>
  </si>
  <si>
    <t>Biztosító által fizetett kártérítés</t>
  </si>
  <si>
    <r>
      <t>EU-s projekt neve, azonosítója:</t>
    </r>
    <r>
      <rPr>
        <sz val="11"/>
        <rFont val="Times New Roman"/>
        <family val="1"/>
        <charset val="238"/>
      </rPr>
      <t>*</t>
    </r>
  </si>
  <si>
    <t>Támogatási szerződés szerinti bevételek, kiadások</t>
  </si>
  <si>
    <t>Összes tervezett
 forrás, kiadás</t>
  </si>
  <si>
    <t>Évenkénti ütemezés</t>
  </si>
  <si>
    <t>A</t>
  </si>
  <si>
    <t>B=(C+D+E)</t>
  </si>
  <si>
    <t>C</t>
  </si>
  <si>
    <t>D</t>
  </si>
  <si>
    <t>E</t>
  </si>
  <si>
    <t>Egyéb forrás</t>
  </si>
  <si>
    <t xml:space="preserve">* Amennyiben több projekt megvalósítása történi egy időben akkor azokat külön-külön, projektenként be kell mutatni!  </t>
  </si>
  <si>
    <t>Tartalék</t>
  </si>
  <si>
    <t>2021. előtti tervezett forrás, kiadás</t>
  </si>
  <si>
    <t>2021. évi eredeti előirányzat</t>
  </si>
  <si>
    <t>2021. év utáni tervezett forrás, kiadás</t>
  </si>
  <si>
    <t>Bonyhád Járási Foglalkoztatási Paktum TOP 5.1.2-15-TL1-2016-00001</t>
  </si>
  <si>
    <t>2025. évi</t>
  </si>
  <si>
    <t>1.1</t>
  </si>
  <si>
    <t>1.2</t>
  </si>
  <si>
    <t>1.3</t>
  </si>
  <si>
    <t>1.4</t>
  </si>
  <si>
    <t>1.6</t>
  </si>
  <si>
    <t>Működési célú támogatások államháztartáson belülről (1.1.+…+.1.5.)</t>
  </si>
  <si>
    <t>2.1</t>
  </si>
  <si>
    <t>2.2</t>
  </si>
  <si>
    <t>2.3</t>
  </si>
  <si>
    <t>2.4</t>
  </si>
  <si>
    <t>2.5</t>
  </si>
  <si>
    <t>2.6</t>
  </si>
  <si>
    <t>Felhalmozási célú támogatások államháztartáson belülről (2.1.+…+2.5.)</t>
  </si>
  <si>
    <t>Működési bevételek (3.1.+…+ 3.11.)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</si>
  <si>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</si>
  <si>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</si>
  <si>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</si>
  <si>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</si>
  <si>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</si>
  <si>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</si>
  <si>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</si>
  <si>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</si>
  <si>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</si>
  <si>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</si>
  <si>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</si>
  <si>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Felhalmozási bevételek (4.1.+…+4.5.)</t>
  </si>
  <si>
    <t xml:space="preserve">5. </t>
  </si>
  <si>
    <t>Működési célú átvett pénzeszközök (5.1. + … +57.3.)</t>
  </si>
  <si>
    <t>5.1</t>
  </si>
  <si>
    <t>5.2</t>
  </si>
  <si>
    <t>5.3</t>
  </si>
  <si>
    <t>5.4</t>
  </si>
  <si>
    <t>Felhalmozási célú átvett pénzeszközök (6.1.+6.2.+6.3.)</t>
  </si>
  <si>
    <t>6.1</t>
  </si>
  <si>
    <t>6.2</t>
  </si>
  <si>
    <t>6.3</t>
  </si>
  <si>
    <t>6.4</t>
  </si>
  <si>
    <t xml:space="preserve">   8.</t>
  </si>
  <si>
    <t>8.1</t>
  </si>
  <si>
    <t>8.2</t>
  </si>
  <si>
    <t>8.3</t>
  </si>
  <si>
    <t>Hitel-, kölcsönfelvétel államháztartáson kívülről  (8.1.+8.3.)</t>
  </si>
  <si>
    <t xml:space="preserve">   9.</t>
  </si>
  <si>
    <t>Belföldi értékpapírok bevételei (9.1. +…+ 9.4.)</t>
  </si>
  <si>
    <t>9.1</t>
  </si>
  <si>
    <t>9.2</t>
  </si>
  <si>
    <t>9.3</t>
  </si>
  <si>
    <t>9.4</t>
  </si>
  <si>
    <t xml:space="preserve">    10.</t>
  </si>
  <si>
    <t>Maradvány igénybevétele (10.1. + 10.2.)</t>
  </si>
  <si>
    <t>10.1</t>
  </si>
  <si>
    <t>10.2</t>
  </si>
  <si>
    <t xml:space="preserve">    11.</t>
  </si>
  <si>
    <t>Belföldi finanszírozás bevételei (11.1. + … + 11.3.)</t>
  </si>
  <si>
    <t>Külföldi finanszírozás bevételei (12.1.+…12.4.)</t>
  </si>
  <si>
    <t>FINANSZÍROZÁSI BEVÉTELEK ÖSSZESEN: (8. + … +13.)</t>
  </si>
  <si>
    <t>KÖLTSÉGVETÉSI ÉS FINANSZÍROZÁSI BEVÉTELEK ÖSSZESEN: (7+14)</t>
  </si>
  <si>
    <t>Működési célú támogatások államháztartáson belülről (2.1.+…+2.5.)</t>
  </si>
  <si>
    <t>Felhalmozási célú támogatások államháztartáson belülről (3.1.+3.5.)</t>
  </si>
  <si>
    <t>Felhalmozási bevételek (4.1.+…+4.3.)</t>
  </si>
  <si>
    <t>BEVÉTELEK ÖSSZESEN: (7.+8.)</t>
  </si>
  <si>
    <t>Finanszírozási bevételek (8.1.+…+8.3.)</t>
  </si>
  <si>
    <t>2026. évi</t>
  </si>
  <si>
    <t>Tájékoztató a 2021. évi tény, 2022. évi várható és 2023. évi terv adatokról</t>
  </si>
  <si>
    <t>Forintban !</t>
  </si>
  <si>
    <t>Nyitó pénzkészlet</t>
  </si>
  <si>
    <t>-----</t>
  </si>
  <si>
    <t>Működési célú támogatások ÁH-on belül</t>
  </si>
  <si>
    <t>Felhalmozási célú támogatások ÁH-on belül</t>
  </si>
  <si>
    <t>Ellátottak pénzbeli juttatása</t>
  </si>
  <si>
    <t>Egyenleg (11-21)</t>
  </si>
  <si>
    <t>2024. évi előirányzat</t>
  </si>
  <si>
    <t>2022. évi tény</t>
  </si>
  <si>
    <t>2023. évi várható</t>
  </si>
  <si>
    <t>Előirányzat-felhasználási terv
2024. évre</t>
  </si>
  <si>
    <t>Völgységi Önkormányzatok Társulása likviditási terve
2024. évre</t>
  </si>
  <si>
    <t>2027. évi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</si>
</sst>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t_-;\-* #,##0.00\ _F_t_-;_-* &quot;-&quot;??\ _F_t_-;_-@_-"/>
    <numFmt numFmtId="165" formatCode="#,###"/>
    <numFmt numFmtId="166" formatCode="_-* #,##0\ _F_t_-;\-* #,##0\ _F_t_-;_-* &quot;-&quot;??\ _F_t_-;_-@_-"/>
    <numFmt numFmtId="167" formatCode="#,##0.0"/>
  </numFmts>
  <fonts count="48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b/>
      <i/>
      <sz val="9"/>
      <name val="Times New Roman CE"/>
      <family val="1"/>
      <charset val="238"/>
    </font>
    <font>
      <b/>
      <sz val="11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i/>
      <sz val="8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name val="Times New Roman CE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name val="Times New Roman CE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3" fillId="0" borderId="0"/>
    <xf numFmtId="0" fontId="13" fillId="0" borderId="0"/>
    <xf numFmtId="0" fontId="31" fillId="0" borderId="0"/>
    <xf numFmtId="0" fontId="3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64" fontId="38" fillId="0" borderId="0" applyFont="0" applyFill="0" applyBorder="0" applyAlignment="0" applyProtection="0"/>
  </cellStyleXfs>
  <cellXfs count="476">
    <xf numFmtId="0" fontId="0" fillId="0" borderId="0" xfId="0"/>
    <xf numFmtId="165" fontId="2" fillId="0" borderId="0" xfId="1" applyNumberFormat="1" applyFont="1" applyAlignment="1">
      <alignment horizontal="left" vertical="center" wrapText="1"/>
    </xf>
    <xf numFmtId="165" fontId="3" fillId="0" borderId="0" xfId="1" applyNumberFormat="1" applyFont="1" applyAlignment="1">
      <alignment vertical="center" wrapText="1"/>
    </xf>
    <xf numFmtId="0" fontId="4" fillId="0" borderId="0" xfId="1" applyFont="1" applyAlignment="1">
      <alignment horizontal="right" vertical="top"/>
    </xf>
    <xf numFmtId="165" fontId="2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 wrapText="1" indent="1"/>
    </xf>
    <xf numFmtId="165" fontId="10" fillId="0" borderId="5" xfId="1" applyNumberFormat="1" applyFont="1" applyBorder="1" applyAlignment="1">
      <alignment horizontal="right" vertical="center" wrapText="1" indent="1"/>
    </xf>
    <xf numFmtId="0" fontId="11" fillId="0" borderId="0" xfId="1" applyFont="1" applyAlignment="1">
      <alignment vertical="center" wrapText="1"/>
    </xf>
    <xf numFmtId="49" fontId="12" fillId="0" borderId="8" xfId="1" applyNumberFormat="1" applyFont="1" applyBorder="1" applyAlignment="1">
      <alignment horizontal="center" vertical="center" wrapText="1"/>
    </xf>
    <xf numFmtId="0" fontId="14" fillId="0" borderId="9" xfId="2" applyFont="1" applyBorder="1" applyAlignment="1">
      <alignment horizontal="left" vertical="center" wrapText="1" indent="1"/>
    </xf>
    <xf numFmtId="165" fontId="14" fillId="0" borderId="10" xfId="1" applyNumberFormat="1" applyFont="1" applyBorder="1" applyAlignment="1" applyProtection="1">
      <alignment horizontal="right" vertical="center" wrapText="1" indent="1"/>
      <protection locked="0"/>
    </xf>
    <xf numFmtId="0" fontId="15" fillId="0" borderId="0" xfId="1" applyFont="1" applyAlignment="1">
      <alignment vertical="center" wrapText="1"/>
    </xf>
    <xf numFmtId="0" fontId="14" fillId="0" borderId="12" xfId="2" applyFont="1" applyBorder="1" applyAlignment="1">
      <alignment horizontal="left" vertical="center" wrapText="1" indent="1"/>
    </xf>
    <xf numFmtId="0" fontId="10" fillId="0" borderId="3" xfId="1" applyFont="1" applyBorder="1" applyAlignment="1">
      <alignment horizontal="center" vertical="center" wrapText="1"/>
    </xf>
    <xf numFmtId="0" fontId="10" fillId="0" borderId="4" xfId="2" applyFont="1" applyBorder="1" applyAlignment="1">
      <alignment horizontal="left" vertical="center" wrapText="1" indent="1"/>
    </xf>
    <xf numFmtId="165" fontId="10" fillId="0" borderId="5" xfId="1" applyNumberFormat="1" applyFont="1" applyBorder="1" applyAlignment="1" applyProtection="1">
      <alignment horizontal="right" vertical="center" wrapText="1" indent="1"/>
      <protection locked="0"/>
    </xf>
    <xf numFmtId="49" fontId="12" fillId="0" borderId="13" xfId="1" applyNumberFormat="1" applyFont="1" applyBorder="1" applyAlignment="1">
      <alignment horizontal="center" vertical="center" wrapText="1"/>
    </xf>
    <xf numFmtId="0" fontId="12" fillId="0" borderId="12" xfId="2" applyFont="1" applyBorder="1" applyAlignment="1">
      <alignment horizontal="left" vertical="center" wrapText="1" indent="1"/>
    </xf>
    <xf numFmtId="165" fontId="12" fillId="0" borderId="14" xfId="1" applyNumberFormat="1" applyFont="1" applyBorder="1" applyAlignment="1" applyProtection="1">
      <alignment horizontal="right" vertical="center" wrapText="1" indent="1"/>
      <protection locked="0"/>
    </xf>
    <xf numFmtId="0" fontId="12" fillId="0" borderId="9" xfId="2" applyFont="1" applyBorder="1" applyAlignment="1">
      <alignment horizontal="left" vertical="center" wrapText="1" indent="1"/>
    </xf>
    <xf numFmtId="165" fontId="12" fillId="0" borderId="11" xfId="1" applyNumberFormat="1" applyFont="1" applyBorder="1" applyAlignment="1" applyProtection="1">
      <alignment horizontal="right" vertical="center" wrapText="1" indent="1"/>
      <protection locked="0"/>
    </xf>
    <xf numFmtId="0" fontId="12" fillId="0" borderId="15" xfId="2" quotePrefix="1" applyFont="1" applyBorder="1" applyAlignment="1">
      <alignment horizontal="left" vertical="center" wrapText="1" indent="1"/>
    </xf>
    <xf numFmtId="165" fontId="12" fillId="0" borderId="16" xfId="1" applyNumberFormat="1" applyFont="1" applyBorder="1" applyAlignment="1" applyProtection="1">
      <alignment horizontal="right" vertical="center" wrapText="1" indent="1"/>
      <protection locked="0"/>
    </xf>
    <xf numFmtId="0" fontId="12" fillId="0" borderId="15" xfId="2" applyFont="1" applyBorder="1" applyAlignment="1">
      <alignment horizontal="left" vertical="center" wrapText="1" indent="1"/>
    </xf>
    <xf numFmtId="165" fontId="10" fillId="0" borderId="17" xfId="1" applyNumberFormat="1" applyFont="1" applyBorder="1" applyAlignment="1" applyProtection="1">
      <alignment horizontal="right" vertical="center" wrapText="1" indent="1"/>
      <protection locked="0"/>
    </xf>
    <xf numFmtId="165" fontId="10" fillId="0" borderId="17" xfId="1" applyNumberFormat="1" applyFont="1" applyBorder="1" applyAlignment="1">
      <alignment horizontal="right" vertical="center" wrapText="1" indent="1"/>
    </xf>
    <xf numFmtId="0" fontId="16" fillId="0" borderId="3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left" wrapText="1" indent="1"/>
    </xf>
    <xf numFmtId="165" fontId="9" fillId="0" borderId="17" xfId="1" applyNumberFormat="1" applyFont="1" applyBorder="1" applyAlignment="1">
      <alignment horizontal="right" vertical="center" wrapText="1" indent="1"/>
    </xf>
    <xf numFmtId="0" fontId="1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 indent="1"/>
    </xf>
    <xf numFmtId="165" fontId="9" fillId="0" borderId="0" xfId="1" applyNumberFormat="1" applyFont="1" applyAlignment="1">
      <alignment horizontal="right" vertical="center" wrapText="1" indent="1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right" vertical="center" wrapText="1" indent="1"/>
    </xf>
    <xf numFmtId="0" fontId="9" fillId="0" borderId="1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18" fillId="0" borderId="0" xfId="1" applyFont="1" applyAlignment="1">
      <alignment vertical="center" wrapText="1"/>
    </xf>
    <xf numFmtId="165" fontId="12" fillId="0" borderId="10" xfId="1" applyNumberFormat="1" applyFont="1" applyBorder="1" applyAlignment="1" applyProtection="1">
      <alignment horizontal="right" vertical="center" wrapText="1" indent="1"/>
      <protection locked="0"/>
    </xf>
    <xf numFmtId="0" fontId="5" fillId="0" borderId="4" xfId="1" applyFont="1" applyBorder="1" applyAlignment="1">
      <alignment horizontal="left" vertical="center" wrapText="1" indent="1"/>
    </xf>
    <xf numFmtId="165" fontId="9" fillId="0" borderId="5" xfId="1" applyNumberFormat="1" applyFont="1" applyBorder="1" applyAlignment="1">
      <alignment horizontal="right" vertical="center" wrapText="1" inden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right" vertical="center" wrapText="1" indent="1"/>
    </xf>
    <xf numFmtId="0" fontId="8" fillId="0" borderId="3" xfId="1" applyFont="1" applyBorder="1" applyAlignment="1">
      <alignment horizontal="left" vertical="center"/>
    </xf>
    <xf numFmtId="0" fontId="8" fillId="0" borderId="18" xfId="1" applyFont="1" applyBorder="1" applyAlignment="1">
      <alignment vertical="center" wrapText="1"/>
    </xf>
    <xf numFmtId="3" fontId="8" fillId="0" borderId="5" xfId="1" applyNumberFormat="1" applyFont="1" applyBorder="1" applyAlignment="1" applyProtection="1">
      <alignment horizontal="right" vertical="center" wrapText="1" indent="1"/>
      <protection locked="0"/>
    </xf>
    <xf numFmtId="165" fontId="1" fillId="0" borderId="0" xfId="1" applyNumberFormat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165" fontId="9" fillId="0" borderId="5" xfId="2" applyNumberFormat="1" applyFont="1" applyBorder="1" applyAlignment="1">
      <alignment horizontal="right" vertical="center" wrapText="1" indent="1"/>
    </xf>
    <xf numFmtId="0" fontId="0" fillId="0" borderId="0" xfId="0" applyAlignment="1">
      <alignment vertical="center" wrapText="1"/>
    </xf>
    <xf numFmtId="49" fontId="14" fillId="0" borderId="13" xfId="2" applyNumberFormat="1" applyFont="1" applyBorder="1" applyAlignment="1">
      <alignment horizontal="center" vertical="center" wrapText="1"/>
    </xf>
    <xf numFmtId="165" fontId="14" fillId="0" borderId="24" xfId="2" applyNumberFormat="1" applyFont="1" applyBorder="1" applyAlignment="1" applyProtection="1">
      <alignment horizontal="right" vertical="center" wrapText="1" indent="1"/>
      <protection locked="0"/>
    </xf>
    <xf numFmtId="0" fontId="18" fillId="0" borderId="0" xfId="0" applyFont="1" applyAlignment="1">
      <alignment vertical="center" wrapText="1"/>
    </xf>
    <xf numFmtId="49" fontId="14" fillId="0" borderId="25" xfId="2" applyNumberFormat="1" applyFont="1" applyBorder="1" applyAlignment="1">
      <alignment horizontal="center" vertical="center" wrapText="1"/>
    </xf>
    <xf numFmtId="0" fontId="14" fillId="0" borderId="26" xfId="2" applyFont="1" applyBorder="1" applyAlignment="1">
      <alignment horizontal="left" vertical="center" wrapText="1" indent="1"/>
    </xf>
    <xf numFmtId="165" fontId="10" fillId="0" borderId="5" xfId="2" applyNumberFormat="1" applyFont="1" applyBorder="1" applyAlignment="1">
      <alignment horizontal="right" vertical="center" wrapText="1" indent="1"/>
    </xf>
    <xf numFmtId="165" fontId="16" fillId="0" borderId="5" xfId="0" applyNumberFormat="1" applyFont="1" applyBorder="1" applyAlignment="1">
      <alignment horizontal="right" vertical="center" wrapText="1" indent="1"/>
    </xf>
    <xf numFmtId="165" fontId="19" fillId="0" borderId="5" xfId="0" quotePrefix="1" applyNumberFormat="1" applyFont="1" applyBorder="1" applyAlignment="1">
      <alignment horizontal="right" vertical="center" wrapText="1" indent="1"/>
    </xf>
    <xf numFmtId="0" fontId="13" fillId="0" borderId="0" xfId="2"/>
    <xf numFmtId="0" fontId="7" fillId="0" borderId="27" xfId="1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14" fillId="0" borderId="0" xfId="2" applyFont="1"/>
    <xf numFmtId="0" fontId="9" fillId="0" borderId="3" xfId="2" applyFont="1" applyBorder="1" applyAlignment="1">
      <alignment horizontal="left" vertical="center" wrapText="1" indent="1"/>
    </xf>
    <xf numFmtId="0" fontId="9" fillId="0" borderId="4" xfId="2" applyFont="1" applyBorder="1" applyAlignment="1">
      <alignment horizontal="left" vertical="center" wrapText="1" indent="1"/>
    </xf>
    <xf numFmtId="0" fontId="21" fillId="0" borderId="0" xfId="2" applyFont="1"/>
    <xf numFmtId="49" fontId="14" fillId="0" borderId="13" xfId="2" applyNumberFormat="1" applyFont="1" applyBorder="1" applyAlignment="1">
      <alignment horizontal="left" vertical="center" wrapText="1" indent="1"/>
    </xf>
    <xf numFmtId="0" fontId="22" fillId="0" borderId="12" xfId="1" applyFont="1" applyBorder="1" applyAlignment="1">
      <alignment horizontal="left" wrapText="1" indent="1"/>
    </xf>
    <xf numFmtId="165" fontId="14" fillId="0" borderId="14" xfId="2" applyNumberFormat="1" applyFont="1" applyBorder="1" applyAlignment="1" applyProtection="1">
      <alignment horizontal="right" vertical="center" wrapText="1" indent="1"/>
      <protection locked="0"/>
    </xf>
    <xf numFmtId="49" fontId="14" fillId="0" borderId="8" xfId="2" applyNumberFormat="1" applyFont="1" applyBorder="1" applyAlignment="1">
      <alignment horizontal="left" vertical="center" wrapText="1" indent="1"/>
    </xf>
    <xf numFmtId="0" fontId="22" fillId="0" borderId="9" xfId="1" applyFont="1" applyBorder="1" applyAlignment="1">
      <alignment horizontal="left" wrapText="1" indent="1"/>
    </xf>
    <xf numFmtId="165" fontId="14" fillId="0" borderId="10" xfId="2" applyNumberFormat="1" applyFont="1" applyBorder="1" applyAlignment="1" applyProtection="1">
      <alignment horizontal="right" vertical="center" wrapText="1" indent="1"/>
      <protection locked="0"/>
    </xf>
    <xf numFmtId="49" fontId="14" fillId="0" borderId="30" xfId="2" applyNumberFormat="1" applyFont="1" applyBorder="1" applyAlignment="1">
      <alignment horizontal="left" vertical="center" wrapText="1" indent="1"/>
    </xf>
    <xf numFmtId="0" fontId="22" fillId="0" borderId="31" xfId="1" applyFont="1" applyBorder="1" applyAlignment="1">
      <alignment horizontal="left" wrapText="1" indent="1"/>
    </xf>
    <xf numFmtId="0" fontId="16" fillId="0" borderId="4" xfId="1" applyFont="1" applyBorder="1" applyAlignment="1">
      <alignment horizontal="left" vertical="center" wrapText="1" indent="1"/>
    </xf>
    <xf numFmtId="165" fontId="14" fillId="0" borderId="32" xfId="2" applyNumberFormat="1" applyFont="1" applyBorder="1" applyAlignment="1" applyProtection="1">
      <alignment horizontal="right" vertical="center" wrapText="1" indent="1"/>
      <protection locked="0"/>
    </xf>
    <xf numFmtId="165" fontId="12" fillId="0" borderId="10" xfId="2" applyNumberFormat="1" applyFont="1" applyBorder="1" applyAlignment="1" applyProtection="1">
      <alignment horizontal="right" vertical="center" wrapText="1" indent="1"/>
      <protection locked="0"/>
    </xf>
    <xf numFmtId="165" fontId="12" fillId="0" borderId="32" xfId="2" applyNumberFormat="1" applyFont="1" applyBorder="1" applyAlignment="1" applyProtection="1">
      <alignment horizontal="right" vertical="center" wrapText="1" indent="1"/>
      <protection locked="0"/>
    </xf>
    <xf numFmtId="165" fontId="12" fillId="0" borderId="14" xfId="2" applyNumberFormat="1" applyFont="1" applyBorder="1" applyAlignment="1" applyProtection="1">
      <alignment horizontal="right" vertical="center" wrapText="1" indent="1"/>
      <protection locked="0"/>
    </xf>
    <xf numFmtId="0" fontId="16" fillId="0" borderId="3" xfId="1" applyFont="1" applyBorder="1" applyAlignment="1">
      <alignment wrapText="1"/>
    </xf>
    <xf numFmtId="0" fontId="22" fillId="0" borderId="31" xfId="1" applyFont="1" applyBorder="1" applyAlignment="1">
      <alignment wrapText="1"/>
    </xf>
    <xf numFmtId="0" fontId="22" fillId="0" borderId="13" xfId="1" applyFont="1" applyBorder="1" applyAlignment="1">
      <alignment wrapText="1"/>
    </xf>
    <xf numFmtId="0" fontId="22" fillId="0" borderId="8" xfId="1" applyFont="1" applyBorder="1" applyAlignment="1">
      <alignment wrapText="1"/>
    </xf>
    <xf numFmtId="0" fontId="22" fillId="0" borderId="30" xfId="1" applyFont="1" applyBorder="1" applyAlignment="1">
      <alignment wrapText="1"/>
    </xf>
    <xf numFmtId="165" fontId="9" fillId="0" borderId="5" xfId="2" applyNumberFormat="1" applyFont="1" applyBorder="1" applyAlignment="1" applyProtection="1">
      <alignment horizontal="right" vertical="center" wrapText="1" indent="1"/>
      <protection locked="0"/>
    </xf>
    <xf numFmtId="0" fontId="16" fillId="0" borderId="4" xfId="1" applyFont="1" applyBorder="1" applyAlignment="1">
      <alignment wrapText="1"/>
    </xf>
    <xf numFmtId="0" fontId="16" fillId="0" borderId="33" xfId="1" applyFont="1" applyBorder="1" applyAlignment="1">
      <alignment wrapText="1"/>
    </xf>
    <xf numFmtId="0" fontId="16" fillId="0" borderId="15" xfId="1" applyFont="1" applyBorder="1" applyAlignment="1">
      <alignment wrapText="1"/>
    </xf>
    <xf numFmtId="0" fontId="16" fillId="0" borderId="0" xfId="1" applyFont="1" applyAlignment="1">
      <alignment wrapText="1"/>
    </xf>
    <xf numFmtId="165" fontId="10" fillId="0" borderId="0" xfId="2" applyNumberFormat="1" applyFont="1" applyAlignment="1">
      <alignment horizontal="right" vertical="center" wrapText="1" indent="1"/>
    </xf>
    <xf numFmtId="0" fontId="7" fillId="0" borderId="27" xfId="1" applyFont="1" applyBorder="1" applyAlignment="1">
      <alignment horizontal="right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left" vertical="center" wrapText="1" indent="1"/>
    </xf>
    <xf numFmtId="0" fontId="9" fillId="0" borderId="2" xfId="2" applyFont="1" applyBorder="1" applyAlignment="1">
      <alignment vertical="center" wrapText="1"/>
    </xf>
    <xf numFmtId="165" fontId="9" fillId="0" borderId="29" xfId="2" applyNumberFormat="1" applyFont="1" applyBorder="1" applyAlignment="1">
      <alignment horizontal="right" vertical="center" wrapText="1" indent="1"/>
    </xf>
    <xf numFmtId="49" fontId="14" fillId="0" borderId="34" xfId="2" applyNumberFormat="1" applyFont="1" applyBorder="1" applyAlignment="1">
      <alignment horizontal="left" vertical="center" wrapText="1" indent="1"/>
    </xf>
    <xf numFmtId="0" fontId="14" fillId="0" borderId="35" xfId="2" applyFont="1" applyBorder="1" applyAlignment="1">
      <alignment horizontal="left" vertical="center" wrapText="1" indent="1"/>
    </xf>
    <xf numFmtId="165" fontId="14" fillId="0" borderId="36" xfId="2" applyNumberFormat="1" applyFont="1" applyBorder="1" applyAlignment="1" applyProtection="1">
      <alignment horizontal="right" vertical="center" wrapText="1" indent="1"/>
      <protection locked="0"/>
    </xf>
    <xf numFmtId="0" fontId="14" fillId="0" borderId="37" xfId="2" applyFont="1" applyBorder="1" applyAlignment="1">
      <alignment horizontal="left" vertical="center" wrapText="1" indent="1"/>
    </xf>
    <xf numFmtId="0" fontId="14" fillId="0" borderId="0" xfId="2" applyFont="1" applyAlignment="1">
      <alignment horizontal="left" vertical="center" wrapText="1" indent="1"/>
    </xf>
    <xf numFmtId="49" fontId="14" fillId="0" borderId="25" xfId="2" applyNumberFormat="1" applyFont="1" applyBorder="1" applyAlignment="1">
      <alignment horizontal="left" vertical="center" wrapText="1" indent="1"/>
    </xf>
    <xf numFmtId="0" fontId="9" fillId="0" borderId="4" xfId="2" applyFont="1" applyBorder="1" applyAlignment="1">
      <alignment vertical="center" wrapText="1"/>
    </xf>
    <xf numFmtId="0" fontId="14" fillId="0" borderId="31" xfId="2" applyFont="1" applyBorder="1" applyAlignment="1">
      <alignment horizontal="left" vertical="center" wrapText="1" indent="1"/>
    </xf>
    <xf numFmtId="0" fontId="22" fillId="0" borderId="31" xfId="1" applyFont="1" applyBorder="1" applyAlignment="1">
      <alignment horizontal="left" vertical="center" wrapText="1" indent="1"/>
    </xf>
    <xf numFmtId="165" fontId="16" fillId="0" borderId="5" xfId="1" applyNumberFormat="1" applyFont="1" applyBorder="1" applyAlignment="1">
      <alignment horizontal="right" vertical="center" wrapText="1" indent="1"/>
    </xf>
    <xf numFmtId="165" fontId="19" fillId="0" borderId="5" xfId="1" quotePrefix="1" applyNumberFormat="1" applyFont="1" applyBorder="1" applyAlignment="1">
      <alignment horizontal="right" vertical="center" wrapText="1" indent="1"/>
    </xf>
    <xf numFmtId="0" fontId="23" fillId="0" borderId="0" xfId="2" applyFont="1"/>
    <xf numFmtId="0" fontId="24" fillId="0" borderId="0" xfId="2" applyFont="1"/>
    <xf numFmtId="0" fontId="16" fillId="0" borderId="33" xfId="1" applyFont="1" applyBorder="1" applyAlignment="1">
      <alignment horizontal="left" vertical="center" wrapText="1" indent="1"/>
    </xf>
    <xf numFmtId="0" fontId="19" fillId="0" borderId="15" xfId="1" applyFont="1" applyBorder="1" applyAlignment="1">
      <alignment horizontal="left" vertical="center" wrapText="1" indent="1"/>
    </xf>
    <xf numFmtId="0" fontId="13" fillId="0" borderId="0" xfId="2" applyAlignment="1">
      <alignment horizontal="right" vertical="center" inden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165" fontId="6" fillId="0" borderId="0" xfId="2" applyNumberFormat="1" applyFont="1" applyAlignment="1">
      <alignment horizontal="right" vertical="center" wrapText="1" indent="1"/>
    </xf>
    <xf numFmtId="165" fontId="6" fillId="0" borderId="0" xfId="1" applyNumberFormat="1" applyFont="1" applyAlignment="1">
      <alignment horizontal="centerContinuous" vertical="center" wrapText="1"/>
    </xf>
    <xf numFmtId="165" fontId="1" fillId="0" borderId="0" xfId="1" applyNumberFormat="1" applyAlignment="1">
      <alignment horizontal="centerContinuous" vertical="center"/>
    </xf>
    <xf numFmtId="165" fontId="1" fillId="0" borderId="0" xfId="1" applyNumberFormat="1" applyAlignment="1">
      <alignment horizontal="center" vertical="center" wrapText="1"/>
    </xf>
    <xf numFmtId="165" fontId="7" fillId="0" borderId="0" xfId="1" applyNumberFormat="1" applyFont="1" applyAlignment="1">
      <alignment horizontal="right" vertical="center"/>
    </xf>
    <xf numFmtId="165" fontId="5" fillId="0" borderId="3" xfId="1" applyNumberFormat="1" applyFont="1" applyBorder="1" applyAlignment="1">
      <alignment horizontal="centerContinuous" vertical="center" wrapText="1"/>
    </xf>
    <xf numFmtId="165" fontId="5" fillId="0" borderId="4" xfId="1" applyNumberFormat="1" applyFont="1" applyBorder="1" applyAlignment="1">
      <alignment horizontal="centerContinuous" vertical="center" wrapText="1"/>
    </xf>
    <xf numFmtId="165" fontId="5" fillId="0" borderId="5" xfId="1" applyNumberFormat="1" applyFont="1" applyBorder="1" applyAlignment="1">
      <alignment horizontal="centerContinuous" vertical="center" wrapText="1"/>
    </xf>
    <xf numFmtId="165" fontId="5" fillId="0" borderId="3" xfId="1" applyNumberFormat="1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165" fontId="10" fillId="0" borderId="21" xfId="1" applyNumberFormat="1" applyFont="1" applyBorder="1" applyAlignment="1">
      <alignment horizontal="center" vertical="center" wrapText="1"/>
    </xf>
    <xf numFmtId="165" fontId="10" fillId="0" borderId="3" xfId="1" applyNumberFormat="1" applyFont="1" applyBorder="1" applyAlignment="1">
      <alignment horizontal="center" vertical="center" wrapText="1"/>
    </xf>
    <xf numFmtId="165" fontId="10" fillId="0" borderId="4" xfId="1" applyNumberFormat="1" applyFont="1" applyBorder="1" applyAlignment="1">
      <alignment horizontal="center" vertical="center" wrapText="1"/>
    </xf>
    <xf numFmtId="165" fontId="10" fillId="0" borderId="5" xfId="1" applyNumberFormat="1" applyFont="1" applyBorder="1" applyAlignment="1">
      <alignment horizontal="center" vertical="center" wrapText="1"/>
    </xf>
    <xf numFmtId="165" fontId="10" fillId="0" borderId="0" xfId="1" applyNumberFormat="1" applyFont="1" applyAlignment="1">
      <alignment horizontal="center" vertical="center" wrapText="1"/>
    </xf>
    <xf numFmtId="165" fontId="1" fillId="0" borderId="38" xfId="1" applyNumberFormat="1" applyBorder="1" applyAlignment="1">
      <alignment horizontal="left" vertical="center" wrapText="1" indent="1"/>
    </xf>
    <xf numFmtId="165" fontId="14" fillId="0" borderId="13" xfId="1" applyNumberFormat="1" applyFont="1" applyBorder="1" applyAlignment="1">
      <alignment horizontal="left" vertical="center" wrapText="1" indent="1"/>
    </xf>
    <xf numFmtId="165" fontId="14" fillId="0" borderId="12" xfId="1" applyNumberFormat="1" applyFont="1" applyBorder="1" applyAlignment="1" applyProtection="1">
      <alignment horizontal="right" vertical="center" wrapText="1" indent="1"/>
      <protection locked="0"/>
    </xf>
    <xf numFmtId="165" fontId="14" fillId="0" borderId="14" xfId="1" applyNumberFormat="1" applyFont="1" applyBorder="1" applyAlignment="1" applyProtection="1">
      <alignment horizontal="right" vertical="center" wrapText="1" indent="1"/>
      <protection locked="0"/>
    </xf>
    <xf numFmtId="165" fontId="1" fillId="0" borderId="39" xfId="1" applyNumberFormat="1" applyBorder="1" applyAlignment="1">
      <alignment horizontal="left" vertical="center" wrapText="1" indent="1"/>
    </xf>
    <xf numFmtId="165" fontId="14" fillId="0" borderId="8" xfId="1" applyNumberFormat="1" applyFont="1" applyBorder="1" applyAlignment="1">
      <alignment horizontal="left" vertical="center" wrapText="1" indent="1"/>
    </xf>
    <xf numFmtId="165" fontId="14" fillId="0" borderId="9" xfId="1" applyNumberFormat="1" applyFont="1" applyBorder="1" applyAlignment="1" applyProtection="1">
      <alignment horizontal="right" vertical="center" wrapText="1" indent="1"/>
      <protection locked="0"/>
    </xf>
    <xf numFmtId="165" fontId="14" fillId="0" borderId="40" xfId="1" applyNumberFormat="1" applyFont="1" applyBorder="1" applyAlignment="1">
      <alignment horizontal="left" vertical="center" wrapText="1" indent="1"/>
    </xf>
    <xf numFmtId="165" fontId="14" fillId="0" borderId="41" xfId="1" applyNumberFormat="1" applyFont="1" applyBorder="1" applyAlignment="1" applyProtection="1">
      <alignment horizontal="right" vertical="center" wrapText="1" indent="1"/>
      <protection locked="0"/>
    </xf>
    <xf numFmtId="165" fontId="14" fillId="0" borderId="8" xfId="1" applyNumberFormat="1" applyFont="1" applyBorder="1" applyAlignment="1" applyProtection="1">
      <alignment horizontal="left" vertical="center" wrapText="1" indent="1"/>
      <protection locked="0"/>
    </xf>
    <xf numFmtId="165" fontId="12" fillId="0" borderId="0" xfId="1" applyNumberFormat="1" applyFont="1" applyAlignment="1" applyProtection="1">
      <alignment horizontal="left" vertical="center" wrapText="1" indent="1"/>
      <protection locked="0"/>
    </xf>
    <xf numFmtId="165" fontId="14" fillId="0" borderId="30" xfId="1" applyNumberFormat="1" applyFont="1" applyBorder="1" applyAlignment="1" applyProtection="1">
      <alignment horizontal="left" vertical="center" wrapText="1" indent="1"/>
      <protection locked="0"/>
    </xf>
    <xf numFmtId="165" fontId="14" fillId="0" borderId="31" xfId="1" applyNumberFormat="1" applyFont="1" applyBorder="1" applyAlignment="1" applyProtection="1">
      <alignment horizontal="right" vertical="center" wrapText="1" indent="1"/>
      <protection locked="0"/>
    </xf>
    <xf numFmtId="165" fontId="14" fillId="0" borderId="32" xfId="1" applyNumberFormat="1" applyFont="1" applyBorder="1" applyAlignment="1" applyProtection="1">
      <alignment horizontal="right" vertical="center" wrapText="1" indent="1"/>
      <protection locked="0"/>
    </xf>
    <xf numFmtId="165" fontId="26" fillId="0" borderId="21" xfId="1" applyNumberFormat="1" applyFont="1" applyBorder="1" applyAlignment="1">
      <alignment horizontal="left" vertical="center" wrapText="1" indent="1"/>
    </xf>
    <xf numFmtId="165" fontId="10" fillId="0" borderId="3" xfId="1" applyNumberFormat="1" applyFont="1" applyBorder="1" applyAlignment="1">
      <alignment horizontal="left" vertical="center" wrapText="1" indent="1"/>
    </xf>
    <xf numFmtId="165" fontId="10" fillId="0" borderId="4" xfId="1" applyNumberFormat="1" applyFont="1" applyBorder="1" applyAlignment="1">
      <alignment horizontal="right" vertical="center" wrapText="1" indent="1"/>
    </xf>
    <xf numFmtId="165" fontId="1" fillId="0" borderId="42" xfId="1" applyNumberFormat="1" applyBorder="1" applyAlignment="1">
      <alignment horizontal="left" vertical="center" wrapText="1" indent="1"/>
    </xf>
    <xf numFmtId="165" fontId="12" fillId="0" borderId="25" xfId="1" applyNumberFormat="1" applyFont="1" applyBorder="1" applyAlignment="1">
      <alignment horizontal="left" vertical="center" wrapText="1" indent="1"/>
    </xf>
    <xf numFmtId="165" fontId="27" fillId="0" borderId="26" xfId="1" applyNumberFormat="1" applyFont="1" applyBorder="1" applyAlignment="1">
      <alignment horizontal="right" vertical="center" wrapText="1" indent="1"/>
    </xf>
    <xf numFmtId="165" fontId="12" fillId="0" borderId="8" xfId="1" applyNumberFormat="1" applyFont="1" applyBorder="1" applyAlignment="1">
      <alignment horizontal="left" vertical="center" wrapText="1" indent="1"/>
    </xf>
    <xf numFmtId="165" fontId="12" fillId="0" borderId="9" xfId="1" applyNumberFormat="1" applyFont="1" applyBorder="1" applyAlignment="1" applyProtection="1">
      <alignment horizontal="right" vertical="center" wrapText="1" indent="1"/>
      <protection locked="0"/>
    </xf>
    <xf numFmtId="165" fontId="27" fillId="0" borderId="9" xfId="1" applyNumberFormat="1" applyFont="1" applyBorder="1" applyAlignment="1">
      <alignment horizontal="right" vertical="center" wrapText="1" indent="1"/>
    </xf>
    <xf numFmtId="165" fontId="12" fillId="0" borderId="26" xfId="1" applyNumberFormat="1" applyFont="1" applyBorder="1" applyAlignment="1" applyProtection="1">
      <alignment horizontal="right" vertical="center" wrapText="1" indent="1"/>
      <protection locked="0"/>
    </xf>
    <xf numFmtId="165" fontId="26" fillId="0" borderId="3" xfId="1" applyNumberFormat="1" applyFont="1" applyBorder="1" applyAlignment="1">
      <alignment horizontal="left" vertical="center" wrapText="1" indent="1"/>
    </xf>
    <xf numFmtId="165" fontId="26" fillId="0" borderId="17" xfId="1" applyNumberFormat="1" applyFont="1" applyBorder="1" applyAlignment="1">
      <alignment horizontal="right" vertical="center" wrapText="1" indent="1"/>
    </xf>
    <xf numFmtId="165" fontId="14" fillId="0" borderId="25" xfId="1" applyNumberFormat="1" applyFont="1" applyBorder="1" applyAlignment="1" applyProtection="1">
      <alignment horizontal="left" vertical="center" wrapText="1" indent="1"/>
      <protection locked="0"/>
    </xf>
    <xf numFmtId="165" fontId="14" fillId="0" borderId="46" xfId="1" applyNumberFormat="1" applyFont="1" applyBorder="1" applyAlignment="1" applyProtection="1">
      <alignment horizontal="right" vertical="center" wrapText="1" indent="1"/>
      <protection locked="0"/>
    </xf>
    <xf numFmtId="165" fontId="14" fillId="0" borderId="25" xfId="1" applyNumberFormat="1" applyFont="1" applyBorder="1" applyAlignment="1">
      <alignment horizontal="left" vertical="center" wrapText="1" indent="1"/>
    </xf>
    <xf numFmtId="165" fontId="14" fillId="0" borderId="11" xfId="1" applyNumberFormat="1" applyFont="1" applyBorder="1" applyAlignment="1" applyProtection="1">
      <alignment horizontal="right" vertical="center" wrapText="1" indent="1"/>
      <protection locked="0"/>
    </xf>
    <xf numFmtId="165" fontId="27" fillId="0" borderId="25" xfId="1" applyNumberFormat="1" applyFont="1" applyBorder="1" applyAlignment="1">
      <alignment horizontal="left" vertical="center" wrapText="1" indent="1"/>
    </xf>
    <xf numFmtId="165" fontId="27" fillId="0" borderId="12" xfId="1" applyNumberFormat="1" applyFont="1" applyBorder="1" applyAlignment="1">
      <alignment horizontal="right" vertical="center" wrapText="1" indent="1"/>
    </xf>
    <xf numFmtId="165" fontId="12" fillId="0" borderId="8" xfId="1" applyNumberFormat="1" applyFont="1" applyBorder="1" applyAlignment="1">
      <alignment horizontal="left" vertical="center" wrapText="1" indent="2"/>
    </xf>
    <xf numFmtId="165" fontId="12" fillId="0" borderId="9" xfId="1" applyNumberFormat="1" applyFont="1" applyBorder="1" applyAlignment="1">
      <alignment horizontal="left" vertical="center" wrapText="1" indent="2"/>
    </xf>
    <xf numFmtId="165" fontId="27" fillId="0" borderId="9" xfId="1" applyNumberFormat="1" applyFont="1" applyBorder="1" applyAlignment="1">
      <alignment horizontal="left" vertical="center" wrapText="1" indent="1"/>
    </xf>
    <xf numFmtId="165" fontId="12" fillId="0" borderId="13" xfId="1" applyNumberFormat="1" applyFont="1" applyBorder="1" applyAlignment="1">
      <alignment horizontal="left" vertical="center" wrapText="1" indent="1"/>
    </xf>
    <xf numFmtId="165" fontId="12" fillId="0" borderId="13" xfId="1" applyNumberFormat="1" applyFont="1" applyBorder="1" applyAlignment="1" applyProtection="1">
      <alignment horizontal="left" vertical="center" wrapText="1" indent="1"/>
      <protection locked="0"/>
    </xf>
    <xf numFmtId="165" fontId="14" fillId="0" borderId="13" xfId="1" applyNumberFormat="1" applyFont="1" applyBorder="1" applyAlignment="1" applyProtection="1">
      <alignment horizontal="left" vertical="center" wrapText="1" indent="1"/>
      <protection locked="0"/>
    </xf>
    <xf numFmtId="165" fontId="14" fillId="0" borderId="13" xfId="1" applyNumberFormat="1" applyFont="1" applyBorder="1" applyAlignment="1">
      <alignment horizontal="left" vertical="center" wrapText="1" indent="2"/>
    </xf>
    <xf numFmtId="165" fontId="14" fillId="0" borderId="30" xfId="1" applyNumberFormat="1" applyFont="1" applyBorder="1" applyAlignment="1">
      <alignment horizontal="left" vertical="center" wrapText="1" indent="2"/>
    </xf>
    <xf numFmtId="0" fontId="13" fillId="0" borderId="0" xfId="3" applyProtection="1">
      <protection locked="0"/>
    </xf>
    <xf numFmtId="0" fontId="13" fillId="0" borderId="0" xfId="3"/>
    <xf numFmtId="0" fontId="25" fillId="0" borderId="28" xfId="3" applyFont="1" applyBorder="1" applyAlignment="1">
      <alignment horizontal="center" vertical="center" wrapText="1"/>
    </xf>
    <xf numFmtId="0" fontId="25" fillId="0" borderId="2" xfId="3" applyFont="1" applyBorder="1" applyAlignment="1">
      <alignment horizontal="center" vertical="center"/>
    </xf>
    <xf numFmtId="0" fontId="25" fillId="0" borderId="29" xfId="3" applyFont="1" applyBorder="1" applyAlignment="1">
      <alignment horizontal="center" vertical="center"/>
    </xf>
    <xf numFmtId="0" fontId="14" fillId="0" borderId="3" xfId="3" applyFont="1" applyBorder="1" applyAlignment="1">
      <alignment horizontal="left" vertical="center" indent="1"/>
    </xf>
    <xf numFmtId="0" fontId="13" fillId="0" borderId="0" xfId="3" applyAlignment="1">
      <alignment vertical="center"/>
    </xf>
    <xf numFmtId="0" fontId="14" fillId="0" borderId="25" xfId="3" applyFont="1" applyBorder="1" applyAlignment="1">
      <alignment horizontal="left" vertical="center" indent="1"/>
    </xf>
    <xf numFmtId="0" fontId="14" fillId="0" borderId="8" xfId="3" applyFont="1" applyBorder="1" applyAlignment="1">
      <alignment horizontal="left" vertical="center" indent="1"/>
    </xf>
    <xf numFmtId="0" fontId="14" fillId="0" borderId="9" xfId="3" applyFont="1" applyBorder="1" applyAlignment="1">
      <alignment horizontal="left" vertical="center" wrapText="1" indent="1"/>
    </xf>
    <xf numFmtId="0" fontId="13" fillId="0" borderId="0" xfId="3" applyAlignment="1" applyProtection="1">
      <alignment vertical="center"/>
      <protection locked="0"/>
    </xf>
    <xf numFmtId="0" fontId="14" fillId="0" borderId="12" xfId="3" applyFont="1" applyBorder="1" applyAlignment="1">
      <alignment horizontal="left" vertical="center" wrapText="1" indent="1"/>
    </xf>
    <xf numFmtId="0" fontId="14" fillId="0" borderId="9" xfId="3" applyFont="1" applyBorder="1" applyAlignment="1">
      <alignment horizontal="left" vertical="center" indent="1"/>
    </xf>
    <xf numFmtId="0" fontId="5" fillId="0" borderId="4" xfId="3" applyFont="1" applyBorder="1" applyAlignment="1">
      <alignment horizontal="left" vertical="center" indent="1"/>
    </xf>
    <xf numFmtId="0" fontId="14" fillId="0" borderId="13" xfId="3" applyFont="1" applyBorder="1" applyAlignment="1">
      <alignment horizontal="left" vertical="center" indent="1"/>
    </xf>
    <xf numFmtId="0" fontId="14" fillId="0" borderId="12" xfId="3" applyFont="1" applyBorder="1" applyAlignment="1">
      <alignment horizontal="left" vertical="center" indent="1"/>
    </xf>
    <xf numFmtId="0" fontId="9" fillId="0" borderId="3" xfId="3" applyFont="1" applyBorder="1" applyAlignment="1">
      <alignment horizontal="left" vertical="center" indent="1"/>
    </xf>
    <xf numFmtId="0" fontId="5" fillId="0" borderId="4" xfId="3" applyFont="1" applyBorder="1" applyAlignment="1">
      <alignment horizontal="left" indent="1"/>
    </xf>
    <xf numFmtId="0" fontId="21" fillId="0" borderId="0" xfId="3" applyFont="1"/>
    <xf numFmtId="0" fontId="30" fillId="0" borderId="0" xfId="3" applyFont="1" applyProtection="1">
      <protection locked="0"/>
    </xf>
    <xf numFmtId="0" fontId="24" fillId="0" borderId="0" xfId="3" applyFont="1" applyProtection="1">
      <protection locked="0"/>
    </xf>
    <xf numFmtId="165" fontId="6" fillId="0" borderId="0" xfId="2" applyNumberFormat="1" applyFont="1" applyAlignment="1">
      <alignment horizontal="center" vertical="center"/>
    </xf>
    <xf numFmtId="0" fontId="24" fillId="0" borderId="0" xfId="2" applyFont="1" applyAlignment="1">
      <alignment horizontal="center"/>
    </xf>
    <xf numFmtId="165" fontId="14" fillId="0" borderId="51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52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17" xfId="2" applyNumberFormat="1" applyFont="1" applyBorder="1" applyAlignment="1" applyProtection="1">
      <alignment horizontal="right" vertical="center" wrapText="1" indent="1"/>
      <protection locked="0"/>
    </xf>
    <xf numFmtId="49" fontId="10" fillId="0" borderId="3" xfId="2" applyNumberFormat="1" applyFont="1" applyBorder="1" applyAlignment="1">
      <alignment horizontal="left" vertical="center" wrapText="1" indent="1"/>
    </xf>
    <xf numFmtId="165" fontId="10" fillId="0" borderId="17" xfId="2" applyNumberFormat="1" applyFont="1" applyBorder="1" applyAlignment="1" applyProtection="1">
      <alignment horizontal="right" vertical="center" wrapText="1" indent="1"/>
      <protection locked="0"/>
    </xf>
    <xf numFmtId="0" fontId="5" fillId="0" borderId="18" xfId="1" applyFont="1" applyBorder="1" applyAlignment="1">
      <alignment horizontal="center" vertical="center" wrapText="1"/>
    </xf>
    <xf numFmtId="165" fontId="9" fillId="0" borderId="17" xfId="1" applyNumberFormat="1" applyFont="1" applyBorder="1" applyAlignment="1">
      <alignment horizontal="center" vertical="center" wrapText="1"/>
    </xf>
    <xf numFmtId="0" fontId="31" fillId="0" borderId="0" xfId="4"/>
    <xf numFmtId="0" fontId="32" fillId="0" borderId="37" xfId="4" applyFont="1" applyBorder="1" applyAlignment="1">
      <alignment vertical="center" wrapText="1"/>
    </xf>
    <xf numFmtId="0" fontId="32" fillId="0" borderId="9" xfId="4" applyFont="1" applyBorder="1" applyAlignment="1">
      <alignment horizontal="center" vertical="center" wrapText="1"/>
    </xf>
    <xf numFmtId="0" fontId="32" fillId="0" borderId="9" xfId="4" applyFont="1" applyBorder="1" applyAlignment="1">
      <alignment vertical="center" wrapText="1"/>
    </xf>
    <xf numFmtId="0" fontId="32" fillId="0" borderId="54" xfId="5" applyFont="1" applyBorder="1"/>
    <xf numFmtId="0" fontId="31" fillId="0" borderId="31" xfId="4" applyBorder="1"/>
    <xf numFmtId="0" fontId="31" fillId="0" borderId="26" xfId="4" applyBorder="1"/>
    <xf numFmtId="0" fontId="32" fillId="0" borderId="55" xfId="5" applyFont="1" applyBorder="1" applyAlignment="1">
      <alignment horizontal="left"/>
    </xf>
    <xf numFmtId="0" fontId="31" fillId="0" borderId="9" xfId="4" applyBorder="1"/>
    <xf numFmtId="0" fontId="31" fillId="0" borderId="53" xfId="4" applyBorder="1"/>
    <xf numFmtId="0" fontId="31" fillId="0" borderId="37" xfId="4" applyBorder="1"/>
    <xf numFmtId="0" fontId="32" fillId="0" borderId="55" xfId="5" applyFont="1" applyBorder="1"/>
    <xf numFmtId="0" fontId="31" fillId="0" borderId="7" xfId="4" applyBorder="1"/>
    <xf numFmtId="0" fontId="31" fillId="0" borderId="4" xfId="4" applyBorder="1"/>
    <xf numFmtId="0" fontId="31" fillId="0" borderId="3" xfId="4" applyBorder="1"/>
    <xf numFmtId="0" fontId="32" fillId="0" borderId="0" xfId="5" applyFont="1"/>
    <xf numFmtId="0" fontId="31" fillId="0" borderId="56" xfId="4" applyBorder="1"/>
    <xf numFmtId="0" fontId="32" fillId="0" borderId="1" xfId="5" applyFont="1" applyBorder="1"/>
    <xf numFmtId="0" fontId="31" fillId="0" borderId="57" xfId="4" applyBorder="1"/>
    <xf numFmtId="0" fontId="31" fillId="0" borderId="5" xfId="4" applyBorder="1"/>
    <xf numFmtId="165" fontId="20" fillId="0" borderId="27" xfId="2" applyNumberFormat="1" applyFont="1" applyBorder="1" applyAlignment="1">
      <alignment horizontal="left" vertical="center"/>
    </xf>
    <xf numFmtId="0" fontId="5" fillId="0" borderId="1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165" fontId="9" fillId="0" borderId="4" xfId="2" applyNumberFormat="1" applyFont="1" applyBorder="1" applyAlignment="1" applyProtection="1">
      <alignment horizontal="right" vertical="center" wrapText="1" indent="1"/>
      <protection locked="0"/>
    </xf>
    <xf numFmtId="165" fontId="9" fillId="0" borderId="17" xfId="2" applyNumberFormat="1" applyFont="1" applyBorder="1" applyAlignment="1" applyProtection="1">
      <alignment horizontal="right" vertical="center" wrapText="1" indent="1"/>
      <protection locked="0"/>
    </xf>
    <xf numFmtId="165" fontId="10" fillId="0" borderId="4" xfId="2" applyNumberFormat="1" applyFont="1" applyBorder="1" applyAlignment="1">
      <alignment horizontal="right" vertical="center" wrapText="1" indent="1"/>
    </xf>
    <xf numFmtId="165" fontId="10" fillId="0" borderId="4" xfId="2" applyNumberFormat="1" applyFont="1" applyBorder="1" applyAlignment="1" applyProtection="1">
      <alignment horizontal="right" vertical="center" wrapText="1" indent="1"/>
      <protection locked="0"/>
    </xf>
    <xf numFmtId="165" fontId="10" fillId="0" borderId="17" xfId="2" applyNumberFormat="1" applyFont="1" applyBorder="1" applyAlignment="1">
      <alignment horizontal="right" vertical="center" wrapText="1" indent="1"/>
    </xf>
    <xf numFmtId="0" fontId="6" fillId="0" borderId="43" xfId="2" applyFont="1" applyBorder="1" applyAlignment="1">
      <alignment horizontal="center" vertical="center" wrapText="1"/>
    </xf>
    <xf numFmtId="0" fontId="6" fillId="0" borderId="43" xfId="2" applyFont="1" applyBorder="1" applyAlignment="1">
      <alignment vertical="center" wrapText="1"/>
    </xf>
    <xf numFmtId="165" fontId="6" fillId="0" borderId="43" xfId="2" applyNumberFormat="1" applyFont="1" applyBorder="1" applyAlignment="1">
      <alignment horizontal="right" vertical="center" wrapText="1" indent="1"/>
    </xf>
    <xf numFmtId="0" fontId="14" fillId="0" borderId="43" xfId="2" applyFont="1" applyBorder="1" applyAlignment="1">
      <alignment horizontal="right" vertical="center" wrapText="1" indent="1"/>
    </xf>
    <xf numFmtId="165" fontId="12" fillId="0" borderId="43" xfId="2" applyNumberFormat="1" applyFont="1" applyBorder="1" applyAlignment="1">
      <alignment horizontal="right" vertical="center" wrapText="1" indent="1"/>
    </xf>
    <xf numFmtId="0" fontId="9" fillId="0" borderId="48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left" vertical="center" wrapText="1" indent="1"/>
    </xf>
    <xf numFmtId="0" fontId="10" fillId="0" borderId="15" xfId="2" applyFont="1" applyBorder="1" applyAlignment="1">
      <alignment vertical="center" wrapText="1"/>
    </xf>
    <xf numFmtId="165" fontId="10" fillId="0" borderId="15" xfId="2" applyNumberFormat="1" applyFont="1" applyBorder="1" applyAlignment="1">
      <alignment horizontal="right" vertical="center" wrapText="1" indent="1"/>
    </xf>
    <xf numFmtId="165" fontId="10" fillId="0" borderId="50" xfId="2" applyNumberFormat="1" applyFont="1" applyBorder="1" applyAlignment="1">
      <alignment horizontal="right" vertical="center" wrapText="1" indent="1"/>
    </xf>
    <xf numFmtId="165" fontId="14" fillId="0" borderId="12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58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9" xfId="2" applyNumberFormat="1" applyFont="1" applyBorder="1" applyAlignment="1" applyProtection="1">
      <alignment horizontal="right" vertical="center" wrapText="1" indent="1"/>
      <protection locked="0"/>
    </xf>
    <xf numFmtId="165" fontId="9" fillId="0" borderId="4" xfId="2" applyNumberFormat="1" applyFont="1" applyBorder="1" applyAlignment="1">
      <alignment horizontal="right" vertical="center" wrapText="1" indent="1"/>
    </xf>
    <xf numFmtId="165" fontId="9" fillId="0" borderId="17" xfId="2" applyNumberFormat="1" applyFont="1" applyBorder="1" applyAlignment="1">
      <alignment horizontal="right" vertical="center" wrapText="1" indent="1"/>
    </xf>
    <xf numFmtId="165" fontId="19" fillId="0" borderId="4" xfId="1" quotePrefix="1" applyNumberFormat="1" applyFont="1" applyBorder="1" applyAlignment="1" applyProtection="1">
      <alignment horizontal="right" vertical="center" wrapText="1" indent="1"/>
      <protection locked="0"/>
    </xf>
    <xf numFmtId="165" fontId="19" fillId="0" borderId="17" xfId="1" quotePrefix="1" applyNumberFormat="1" applyFont="1" applyBorder="1" applyAlignment="1" applyProtection="1">
      <alignment horizontal="right" vertical="center" wrapText="1" indent="1"/>
      <protection locked="0"/>
    </xf>
    <xf numFmtId="165" fontId="19" fillId="0" borderId="4" xfId="1" quotePrefix="1" applyNumberFormat="1" applyFont="1" applyBorder="1" applyAlignment="1">
      <alignment horizontal="right" vertical="center" wrapText="1" indent="1"/>
    </xf>
    <xf numFmtId="165" fontId="19" fillId="0" borderId="17" xfId="1" quotePrefix="1" applyNumberFormat="1" applyFont="1" applyBorder="1" applyAlignment="1">
      <alignment horizontal="right" vertical="center" wrapText="1" indent="1"/>
    </xf>
    <xf numFmtId="165" fontId="21" fillId="0" borderId="0" xfId="2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 indent="1"/>
    </xf>
    <xf numFmtId="165" fontId="10" fillId="0" borderId="5" xfId="0" applyNumberFormat="1" applyFont="1" applyBorder="1" applyAlignment="1">
      <alignment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165" fontId="14" fillId="0" borderId="36" xfId="0" applyNumberFormat="1" applyFont="1" applyBorder="1" applyAlignment="1" applyProtection="1">
      <alignment vertical="center" wrapText="1"/>
      <protection locked="0"/>
    </xf>
    <xf numFmtId="49" fontId="14" fillId="0" borderId="13" xfId="0" applyNumberFormat="1" applyFont="1" applyBorder="1" applyAlignment="1">
      <alignment horizontal="center" vertical="center" wrapText="1"/>
    </xf>
    <xf numFmtId="165" fontId="12" fillId="0" borderId="10" xfId="0" applyNumberFormat="1" applyFont="1" applyBorder="1" applyAlignment="1" applyProtection="1">
      <alignment vertical="center" wrapText="1"/>
      <protection locked="0"/>
    </xf>
    <xf numFmtId="165" fontId="14" fillId="0" borderId="10" xfId="0" applyNumberFormat="1" applyFont="1" applyBorder="1" applyAlignment="1" applyProtection="1">
      <alignment vertical="center" wrapText="1"/>
      <protection locked="0"/>
    </xf>
    <xf numFmtId="165" fontId="14" fillId="0" borderId="32" xfId="0" applyNumberFormat="1" applyFont="1" applyBorder="1" applyAlignment="1" applyProtection="1">
      <alignment vertical="center" wrapText="1"/>
      <protection locked="0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0" fontId="14" fillId="0" borderId="59" xfId="2" applyFont="1" applyBorder="1" applyAlignment="1">
      <alignment horizontal="left" vertical="center" wrapText="1" indent="1"/>
    </xf>
    <xf numFmtId="165" fontId="14" fillId="0" borderId="16" xfId="0" applyNumberFormat="1" applyFont="1" applyBorder="1" applyAlignment="1" applyProtection="1">
      <alignment vertical="center" wrapText="1"/>
      <protection locked="0"/>
    </xf>
    <xf numFmtId="0" fontId="7" fillId="0" borderId="27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165" fontId="6" fillId="0" borderId="0" xfId="2" applyNumberFormat="1" applyFont="1" applyAlignment="1">
      <alignment horizontal="centerContinuous" vertical="center"/>
    </xf>
    <xf numFmtId="165" fontId="35" fillId="0" borderId="27" xfId="2" applyNumberFormat="1" applyFont="1" applyBorder="1" applyAlignment="1">
      <alignment horizontal="left" vertical="center"/>
    </xf>
    <xf numFmtId="165" fontId="6" fillId="0" borderId="27" xfId="2" applyNumberFormat="1" applyFont="1" applyBorder="1" applyAlignment="1">
      <alignment horizontal="centerContinuous" vertical="center"/>
    </xf>
    <xf numFmtId="165" fontId="14" fillId="0" borderId="31" xfId="2" applyNumberFormat="1" applyFont="1" applyBorder="1" applyAlignment="1" applyProtection="1">
      <alignment horizontal="right" vertical="center" wrapText="1" indent="1"/>
      <protection locked="0"/>
    </xf>
    <xf numFmtId="0" fontId="14" fillId="0" borderId="0" xfId="2" applyFont="1" applyAlignment="1">
      <alignment horizontal="left" indent="1"/>
    </xf>
    <xf numFmtId="0" fontId="12" fillId="0" borderId="9" xfId="2" applyFont="1" applyBorder="1" applyAlignment="1">
      <alignment horizontal="left" vertical="center" wrapText="1" indent="2"/>
    </xf>
    <xf numFmtId="49" fontId="14" fillId="0" borderId="60" xfId="2" applyNumberFormat="1" applyFont="1" applyBorder="1" applyAlignment="1">
      <alignment horizontal="left" vertical="center" wrapText="1" indent="1"/>
    </xf>
    <xf numFmtId="0" fontId="12" fillId="0" borderId="59" xfId="2" applyFont="1" applyBorder="1" applyAlignment="1">
      <alignment horizontal="left" vertical="center" wrapText="1" indent="2"/>
    </xf>
    <xf numFmtId="0" fontId="12" fillId="0" borderId="31" xfId="2" applyFont="1" applyBorder="1" applyAlignment="1">
      <alignment horizontal="left" vertical="center" wrapText="1" indent="2"/>
    </xf>
    <xf numFmtId="165" fontId="14" fillId="0" borderId="35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61" xfId="2" applyNumberFormat="1" applyFont="1" applyBorder="1" applyAlignment="1" applyProtection="1">
      <alignment horizontal="right" vertical="center" wrapText="1" indent="1"/>
      <protection locked="0"/>
    </xf>
    <xf numFmtId="0" fontId="35" fillId="0" borderId="4" xfId="2" applyFont="1" applyBorder="1" applyAlignment="1">
      <alignment horizontal="left" vertical="center" wrapText="1" indent="1"/>
    </xf>
    <xf numFmtId="0" fontId="14" fillId="0" borderId="12" xfId="2" applyFont="1" applyBorder="1" applyAlignment="1">
      <alignment horizontal="left" vertical="center" wrapText="1" indent="2"/>
    </xf>
    <xf numFmtId="165" fontId="14" fillId="0" borderId="26" xfId="2" applyNumberFormat="1" applyFont="1" applyBorder="1" applyAlignment="1" applyProtection="1">
      <alignment horizontal="right" vertical="center" wrapText="1" indent="1"/>
      <protection locked="0"/>
    </xf>
    <xf numFmtId="0" fontId="14" fillId="0" borderId="31" xfId="2" applyFont="1" applyBorder="1" applyAlignment="1">
      <alignment horizontal="left" vertical="center" wrapText="1" indent="2"/>
    </xf>
    <xf numFmtId="165" fontId="13" fillId="0" borderId="0" xfId="2" applyNumberFormat="1"/>
    <xf numFmtId="165" fontId="14" fillId="0" borderId="31" xfId="0" applyNumberFormat="1" applyFont="1" applyBorder="1" applyAlignment="1" applyProtection="1">
      <alignment vertical="center" wrapText="1"/>
      <protection locked="0"/>
    </xf>
    <xf numFmtId="165" fontId="14" fillId="0" borderId="9" xfId="3" applyNumberFormat="1" applyFont="1" applyBorder="1" applyAlignment="1" applyProtection="1">
      <alignment vertical="center"/>
      <protection locked="0"/>
    </xf>
    <xf numFmtId="165" fontId="14" fillId="0" borderId="10" xfId="3" applyNumberFormat="1" applyFont="1" applyBorder="1" applyAlignment="1">
      <alignment vertical="center"/>
    </xf>
    <xf numFmtId="165" fontId="14" fillId="0" borderId="12" xfId="3" applyNumberFormat="1" applyFont="1" applyBorder="1" applyAlignment="1" applyProtection="1">
      <alignment vertical="center"/>
      <protection locked="0"/>
    </xf>
    <xf numFmtId="165" fontId="14" fillId="0" borderId="14" xfId="3" applyNumberFormat="1" applyFont="1" applyBorder="1" applyAlignment="1">
      <alignment vertical="center"/>
    </xf>
    <xf numFmtId="165" fontId="9" fillId="0" borderId="4" xfId="3" applyNumberFormat="1" applyFont="1" applyBorder="1" applyAlignment="1">
      <alignment vertical="center"/>
    </xf>
    <xf numFmtId="165" fontId="9" fillId="0" borderId="5" xfId="3" applyNumberFormat="1" applyFont="1" applyBorder="1" applyAlignment="1">
      <alignment vertical="center"/>
    </xf>
    <xf numFmtId="165" fontId="9" fillId="0" borderId="4" xfId="3" applyNumberFormat="1" applyFont="1" applyBorder="1"/>
    <xf numFmtId="165" fontId="9" fillId="0" borderId="5" xfId="3" applyNumberFormat="1" applyFont="1" applyBorder="1"/>
    <xf numFmtId="165" fontId="13" fillId="0" borderId="0" xfId="3" applyNumberFormat="1" applyProtection="1">
      <protection locked="0"/>
    </xf>
    <xf numFmtId="4" fontId="8" fillId="0" borderId="5" xfId="1" applyNumberFormat="1" applyFont="1" applyBorder="1" applyAlignment="1" applyProtection="1">
      <alignment horizontal="right" vertical="center" wrapText="1" indent="1"/>
      <protection locked="0"/>
    </xf>
    <xf numFmtId="165" fontId="14" fillId="0" borderId="0" xfId="3" applyNumberFormat="1" applyFont="1" applyAlignment="1">
      <alignment vertical="center"/>
    </xf>
    <xf numFmtId="0" fontId="1" fillId="0" borderId="0" xfId="1"/>
    <xf numFmtId="165" fontId="18" fillId="0" borderId="0" xfId="1" applyNumberFormat="1" applyFont="1" applyAlignment="1">
      <alignment vertical="center" wrapText="1"/>
    </xf>
    <xf numFmtId="166" fontId="11" fillId="0" borderId="0" xfId="10" applyNumberFormat="1" applyFont="1" applyFill="1" applyAlignment="1" applyProtection="1">
      <alignment vertical="center" wrapText="1"/>
    </xf>
    <xf numFmtId="165" fontId="11" fillId="0" borderId="0" xfId="1" applyNumberFormat="1" applyFont="1" applyAlignment="1">
      <alignment vertical="center" wrapText="1"/>
    </xf>
    <xf numFmtId="165" fontId="15" fillId="0" borderId="0" xfId="1" applyNumberFormat="1" applyFont="1" applyAlignment="1">
      <alignment vertical="center" wrapText="1"/>
    </xf>
    <xf numFmtId="0" fontId="22" fillId="0" borderId="56" xfId="0" applyFont="1" applyBorder="1" applyAlignment="1">
      <alignment horizontal="left" wrapText="1" indent="1"/>
    </xf>
    <xf numFmtId="0" fontId="22" fillId="0" borderId="56" xfId="0" applyFont="1" applyBorder="1" applyAlignment="1">
      <alignment horizontal="left" vertical="center" wrapText="1" indent="1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165" fontId="10" fillId="0" borderId="0" xfId="1" applyNumberFormat="1" applyFont="1" applyAlignment="1">
      <alignment horizontal="right" vertical="center" wrapText="1" indent="1"/>
    </xf>
    <xf numFmtId="165" fontId="14" fillId="0" borderId="0" xfId="1" applyNumberFormat="1" applyFont="1" applyAlignment="1" applyProtection="1">
      <alignment horizontal="right" vertical="center" wrapText="1" indent="1"/>
      <protection locked="0"/>
    </xf>
    <xf numFmtId="165" fontId="10" fillId="0" borderId="0" xfId="1" applyNumberFormat="1" applyFont="1" applyAlignment="1" applyProtection="1">
      <alignment horizontal="right" vertical="center" wrapText="1" indent="1"/>
      <protection locked="0"/>
    </xf>
    <xf numFmtId="165" fontId="12" fillId="0" borderId="0" xfId="1" applyNumberFormat="1" applyFont="1" applyAlignment="1" applyProtection="1">
      <alignment horizontal="right" vertical="center" wrapText="1" indent="1"/>
      <protection locked="0"/>
    </xf>
    <xf numFmtId="4" fontId="8" fillId="0" borderId="0" xfId="1" applyNumberFormat="1" applyFont="1" applyAlignment="1" applyProtection="1">
      <alignment horizontal="right" vertical="center" wrapText="1" indent="1"/>
      <protection locked="0"/>
    </xf>
    <xf numFmtId="3" fontId="8" fillId="0" borderId="0" xfId="1" applyNumberFormat="1" applyFont="1" applyAlignment="1" applyProtection="1">
      <alignment horizontal="right" vertical="center" wrapText="1" indent="1"/>
      <protection locked="0"/>
    </xf>
    <xf numFmtId="0" fontId="40" fillId="0" borderId="0" xfId="1" applyFont="1" applyAlignment="1">
      <alignment horizontal="center" vertical="top" textRotation="180"/>
    </xf>
    <xf numFmtId="165" fontId="11" fillId="0" borderId="0" xfId="1" applyNumberFormat="1" applyFont="1" applyAlignment="1" applyProtection="1">
      <alignment vertical="center" wrapText="1"/>
      <protection locked="0"/>
    </xf>
    <xf numFmtId="165" fontId="7" fillId="0" borderId="27" xfId="1" applyNumberFormat="1" applyFont="1" applyBorder="1" applyAlignment="1">
      <alignment horizontal="right" vertical="center"/>
    </xf>
    <xf numFmtId="165" fontId="9" fillId="0" borderId="49" xfId="1" applyNumberFormat="1" applyFont="1" applyBorder="1" applyAlignment="1">
      <alignment horizontal="center" vertical="center"/>
    </xf>
    <xf numFmtId="165" fontId="9" fillId="0" borderId="21" xfId="1" applyNumberFormat="1" applyFont="1" applyBorder="1" applyAlignment="1">
      <alignment horizontal="center" vertical="center"/>
    </xf>
    <xf numFmtId="165" fontId="9" fillId="0" borderId="23" xfId="1" applyNumberFormat="1" applyFont="1" applyBorder="1" applyAlignment="1">
      <alignment horizontal="center" vertical="center"/>
    </xf>
    <xf numFmtId="165" fontId="9" fillId="0" borderId="21" xfId="1" applyNumberFormat="1" applyFont="1" applyBorder="1" applyAlignment="1">
      <alignment horizontal="center" vertical="center" wrapText="1"/>
    </xf>
    <xf numFmtId="165" fontId="9" fillId="0" borderId="23" xfId="1" applyNumberFormat="1" applyFont="1" applyBorder="1" applyAlignment="1">
      <alignment horizontal="center" vertical="center" wrapText="1"/>
    </xf>
    <xf numFmtId="49" fontId="43" fillId="0" borderId="64" xfId="1" applyNumberFormat="1" applyFont="1" applyBorder="1" applyAlignment="1">
      <alignment horizontal="left" vertical="center"/>
    </xf>
    <xf numFmtId="165" fontId="43" fillId="0" borderId="22" xfId="1" applyNumberFormat="1" applyFont="1" applyBorder="1" applyAlignment="1">
      <alignment horizontal="right" vertical="center" indent="2"/>
    </xf>
    <xf numFmtId="165" fontId="43" fillId="0" borderId="22" xfId="1" applyNumberFormat="1" applyFont="1" applyBorder="1" applyAlignment="1" applyProtection="1">
      <alignment horizontal="right" vertical="center" wrapText="1" indent="2"/>
      <protection locked="0"/>
    </xf>
    <xf numFmtId="165" fontId="43" fillId="0" borderId="44" xfId="1" applyNumberFormat="1" applyFont="1" applyBorder="1" applyAlignment="1" applyProtection="1">
      <alignment horizontal="right" vertical="center" wrapText="1" indent="2"/>
      <protection locked="0"/>
    </xf>
    <xf numFmtId="49" fontId="44" fillId="0" borderId="55" xfId="1" quotePrefix="1" applyNumberFormat="1" applyFont="1" applyBorder="1" applyAlignment="1">
      <alignment horizontal="left" vertical="center"/>
    </xf>
    <xf numFmtId="165" fontId="44" fillId="0" borderId="39" xfId="1" applyNumberFormat="1" applyFont="1" applyBorder="1" applyAlignment="1">
      <alignment horizontal="right" vertical="center" indent="2"/>
    </xf>
    <xf numFmtId="165" fontId="44" fillId="0" borderId="39" xfId="1" applyNumberFormat="1" applyFont="1" applyBorder="1" applyAlignment="1" applyProtection="1">
      <alignment horizontal="right" vertical="center" wrapText="1" indent="2"/>
      <protection locked="0"/>
    </xf>
    <xf numFmtId="49" fontId="43" fillId="0" borderId="55" xfId="1" applyNumberFormat="1" applyFont="1" applyBorder="1" applyAlignment="1">
      <alignment horizontal="left" vertical="center"/>
    </xf>
    <xf numFmtId="165" fontId="43" fillId="0" borderId="39" xfId="1" applyNumberFormat="1" applyFont="1" applyBorder="1" applyAlignment="1">
      <alignment horizontal="right" vertical="center" indent="2"/>
    </xf>
    <xf numFmtId="165" fontId="43" fillId="0" borderId="39" xfId="1" applyNumberFormat="1" applyFont="1" applyBorder="1" applyAlignment="1" applyProtection="1">
      <alignment horizontal="right" vertical="center" wrapText="1" indent="2"/>
      <protection locked="0"/>
    </xf>
    <xf numFmtId="49" fontId="25" fillId="0" borderId="1" xfId="1" applyNumberFormat="1" applyFont="1" applyBorder="1" applyAlignment="1" applyProtection="1">
      <alignment horizontal="left" vertical="center"/>
      <protection locked="0"/>
    </xf>
    <xf numFmtId="165" fontId="25" fillId="0" borderId="21" xfId="1" applyNumberFormat="1" applyFont="1" applyBorder="1" applyAlignment="1">
      <alignment horizontal="right" vertical="center" indent="2"/>
    </xf>
    <xf numFmtId="165" fontId="25" fillId="0" borderId="21" xfId="1" applyNumberFormat="1" applyFont="1" applyBorder="1" applyAlignment="1">
      <alignment horizontal="right" vertical="center" wrapText="1" indent="2"/>
    </xf>
    <xf numFmtId="49" fontId="43" fillId="0" borderId="13" xfId="1" applyNumberFormat="1" applyFont="1" applyBorder="1" applyAlignment="1">
      <alignment horizontal="left" vertical="center"/>
    </xf>
    <xf numFmtId="49" fontId="43" fillId="0" borderId="8" xfId="1" applyNumberFormat="1" applyFont="1" applyBorder="1" applyAlignment="1">
      <alignment horizontal="left" vertical="center"/>
    </xf>
    <xf numFmtId="49" fontId="43" fillId="0" borderId="30" xfId="1" applyNumberFormat="1" applyFont="1" applyBorder="1" applyAlignment="1" applyProtection="1">
      <alignment horizontal="left" vertical="center"/>
      <protection locked="0"/>
    </xf>
    <xf numFmtId="165" fontId="43" fillId="0" borderId="65" xfId="1" applyNumberFormat="1" applyFont="1" applyBorder="1" applyAlignment="1" applyProtection="1">
      <alignment horizontal="right" vertical="center" wrapText="1" indent="2"/>
      <protection locked="0"/>
    </xf>
    <xf numFmtId="165" fontId="43" fillId="0" borderId="45" xfId="1" applyNumberFormat="1" applyFont="1" applyBorder="1" applyAlignment="1" applyProtection="1">
      <alignment horizontal="right" vertical="center" wrapText="1" indent="2"/>
      <protection locked="0"/>
    </xf>
    <xf numFmtId="167" fontId="25" fillId="0" borderId="21" xfId="1" applyNumberFormat="1" applyFont="1" applyBorder="1" applyAlignment="1">
      <alignment horizontal="left" vertical="center" wrapText="1"/>
    </xf>
    <xf numFmtId="165" fontId="16" fillId="0" borderId="5" xfId="0" quotePrefix="1" applyNumberFormat="1" applyFont="1" applyBorder="1" applyAlignment="1">
      <alignment horizontal="right" vertical="center" wrapText="1" indent="1"/>
    </xf>
    <xf numFmtId="165" fontId="9" fillId="0" borderId="20" xfId="2" applyNumberFormat="1" applyFont="1" applyBorder="1" applyAlignment="1" applyProtection="1">
      <alignment horizontal="right" vertical="center" wrapText="1" indent="1"/>
      <protection locked="0"/>
    </xf>
    <xf numFmtId="0" fontId="5" fillId="0" borderId="20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165" fontId="10" fillId="0" borderId="20" xfId="2" applyNumberFormat="1" applyFont="1" applyBorder="1" applyAlignment="1" applyProtection="1">
      <alignment horizontal="right" vertical="center" wrapText="1" indent="1"/>
      <protection locked="0"/>
    </xf>
    <xf numFmtId="165" fontId="10" fillId="0" borderId="20" xfId="2" applyNumberFormat="1" applyFont="1" applyBorder="1" applyAlignment="1">
      <alignment horizontal="right" vertical="center" wrapText="1" indent="1"/>
    </xf>
    <xf numFmtId="0" fontId="5" fillId="0" borderId="21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 vertical="center" wrapText="1"/>
    </xf>
    <xf numFmtId="165" fontId="9" fillId="0" borderId="21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38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39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65" xfId="2" applyNumberFormat="1" applyFont="1" applyBorder="1" applyAlignment="1" applyProtection="1">
      <alignment horizontal="right" vertical="center" wrapText="1" indent="1"/>
      <protection locked="0"/>
    </xf>
    <xf numFmtId="165" fontId="9" fillId="0" borderId="21" xfId="2" applyNumberFormat="1" applyFont="1" applyBorder="1" applyAlignment="1">
      <alignment horizontal="right" vertical="center" wrapText="1" indent="1"/>
    </xf>
    <xf numFmtId="165" fontId="12" fillId="0" borderId="39" xfId="2" applyNumberFormat="1" applyFont="1" applyBorder="1" applyAlignment="1" applyProtection="1">
      <alignment horizontal="right" vertical="center" wrapText="1" indent="1"/>
      <protection locked="0"/>
    </xf>
    <xf numFmtId="165" fontId="12" fillId="0" borderId="65" xfId="2" applyNumberFormat="1" applyFont="1" applyBorder="1" applyAlignment="1" applyProtection="1">
      <alignment horizontal="right" vertical="center" wrapText="1" indent="1"/>
      <protection locked="0"/>
    </xf>
    <xf numFmtId="165" fontId="10" fillId="0" borderId="21" xfId="2" applyNumberFormat="1" applyFont="1" applyBorder="1" applyAlignment="1" applyProtection="1">
      <alignment horizontal="right" vertical="center" wrapText="1" indent="1"/>
      <protection locked="0"/>
    </xf>
    <xf numFmtId="165" fontId="10" fillId="0" borderId="21" xfId="2" applyNumberFormat="1" applyFont="1" applyBorder="1" applyAlignment="1">
      <alignment horizontal="right" vertical="center" wrapText="1" indent="1"/>
    </xf>
    <xf numFmtId="0" fontId="12" fillId="0" borderId="45" xfId="2" applyFont="1" applyBorder="1" applyAlignment="1" applyProtection="1">
      <alignment horizontal="right" vertical="center" wrapText="1" indent="1"/>
      <protection locked="0"/>
    </xf>
    <xf numFmtId="0" fontId="12" fillId="0" borderId="23" xfId="2" applyFont="1" applyBorder="1" applyAlignment="1" applyProtection="1">
      <alignment horizontal="right" vertical="center" wrapText="1" indent="1"/>
      <protection locked="0"/>
    </xf>
    <xf numFmtId="165" fontId="12" fillId="0" borderId="21" xfId="2" applyNumberFormat="1" applyFont="1" applyBorder="1" applyAlignment="1">
      <alignment horizontal="right" vertical="center" wrapText="1" indent="1"/>
    </xf>
    <xf numFmtId="0" fontId="12" fillId="0" borderId="21" xfId="2" applyFont="1" applyBorder="1" applyAlignment="1" applyProtection="1">
      <alignment horizontal="right" vertical="center" wrapText="1" indent="1"/>
      <protection locked="0"/>
    </xf>
    <xf numFmtId="0" fontId="5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5" fontId="14" fillId="0" borderId="54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55" xfId="2" applyNumberFormat="1" applyFont="1" applyBorder="1" applyAlignment="1" applyProtection="1">
      <alignment horizontal="right" vertical="center" wrapText="1" indent="1"/>
      <protection locked="0"/>
    </xf>
    <xf numFmtId="165" fontId="14" fillId="0" borderId="6" xfId="2" applyNumberFormat="1" applyFont="1" applyBorder="1" applyAlignment="1" applyProtection="1">
      <alignment horizontal="right" vertical="center" wrapText="1" indent="1"/>
      <protection locked="0"/>
    </xf>
    <xf numFmtId="165" fontId="9" fillId="0" borderId="1" xfId="2" applyNumberFormat="1" applyFont="1" applyBorder="1" applyAlignment="1">
      <alignment horizontal="right" vertical="center" wrapText="1" indent="1"/>
    </xf>
    <xf numFmtId="165" fontId="12" fillId="0" borderId="55" xfId="2" applyNumberFormat="1" applyFont="1" applyBorder="1" applyAlignment="1" applyProtection="1">
      <alignment horizontal="right" vertical="center" wrapText="1" indent="1"/>
      <protection locked="0"/>
    </xf>
    <xf numFmtId="165" fontId="12" fillId="0" borderId="6" xfId="2" applyNumberFormat="1" applyFont="1" applyBorder="1" applyAlignment="1" applyProtection="1">
      <alignment horizontal="right" vertical="center" wrapText="1" indent="1"/>
      <protection locked="0"/>
    </xf>
    <xf numFmtId="0" fontId="12" fillId="0" borderId="66" xfId="2" applyFont="1" applyBorder="1" applyAlignment="1" applyProtection="1">
      <alignment horizontal="right" vertical="center" wrapText="1" indent="1"/>
      <protection locked="0"/>
    </xf>
    <xf numFmtId="0" fontId="12" fillId="0" borderId="49" xfId="2" applyFont="1" applyBorder="1" applyAlignment="1" applyProtection="1">
      <alignment horizontal="right" vertical="center" wrapText="1" indent="1"/>
      <protection locked="0"/>
    </xf>
    <xf numFmtId="165" fontId="12" fillId="0" borderId="1" xfId="2" applyNumberFormat="1" applyFont="1" applyBorder="1" applyAlignment="1">
      <alignment horizontal="right" vertical="center" wrapText="1" indent="1"/>
    </xf>
    <xf numFmtId="0" fontId="12" fillId="0" borderId="1" xfId="2" applyFont="1" applyBorder="1" applyAlignment="1" applyProtection="1">
      <alignment horizontal="right" vertical="center" wrapText="1" indent="1"/>
      <protection locked="0"/>
    </xf>
    <xf numFmtId="165" fontId="10" fillId="0" borderId="1" xfId="2" applyNumberFormat="1" applyFont="1" applyBorder="1" applyAlignment="1">
      <alignment horizontal="right" vertical="center" wrapText="1" indent="1"/>
    </xf>
    <xf numFmtId="0" fontId="31" fillId="0" borderId="18" xfId="4" applyBorder="1"/>
    <xf numFmtId="0" fontId="32" fillId="0" borderId="10" xfId="4" applyFont="1" applyBorder="1" applyAlignment="1">
      <alignment vertical="center" wrapText="1"/>
    </xf>
    <xf numFmtId="0" fontId="31" fillId="0" borderId="51" xfId="4" applyBorder="1"/>
    <xf numFmtId="0" fontId="31" fillId="0" borderId="24" xfId="4" applyBorder="1"/>
    <xf numFmtId="0" fontId="31" fillId="0" borderId="52" xfId="4" applyBorder="1"/>
    <xf numFmtId="0" fontId="7" fillId="0" borderId="0" xfId="1" applyFont="1" applyAlignment="1" applyProtection="1">
      <alignment horizontal="right"/>
      <protection locked="0"/>
    </xf>
    <xf numFmtId="0" fontId="25" fillId="0" borderId="28" xfId="3" applyFont="1" applyBorder="1" applyAlignment="1" applyProtection="1">
      <alignment horizontal="center" vertical="center" wrapText="1"/>
      <protection locked="0"/>
    </xf>
    <xf numFmtId="0" fontId="25" fillId="0" borderId="2" xfId="3" applyFont="1" applyBorder="1" applyAlignment="1" applyProtection="1">
      <alignment horizontal="center" vertical="center"/>
      <protection locked="0"/>
    </xf>
    <xf numFmtId="0" fontId="25" fillId="0" borderId="29" xfId="3" applyFont="1" applyBorder="1" applyAlignment="1" applyProtection="1">
      <alignment horizontal="center" vertical="center"/>
      <protection locked="0"/>
    </xf>
    <xf numFmtId="0" fontId="14" fillId="0" borderId="34" xfId="3" applyFont="1" applyBorder="1" applyAlignment="1">
      <alignment horizontal="left" vertical="center" indent="1"/>
    </xf>
    <xf numFmtId="0" fontId="14" fillId="0" borderId="35" xfId="3" applyFont="1" applyBorder="1" applyAlignment="1">
      <alignment horizontal="left" vertical="center" indent="1"/>
    </xf>
    <xf numFmtId="165" fontId="46" fillId="0" borderId="35" xfId="3" applyNumberFormat="1" applyFont="1" applyBorder="1" applyAlignment="1" applyProtection="1">
      <alignment vertical="center"/>
      <protection locked="0"/>
    </xf>
    <xf numFmtId="165" fontId="46" fillId="0" borderId="35" xfId="3" applyNumberFormat="1" applyFont="1" applyBorder="1" applyAlignment="1">
      <alignment vertical="center"/>
    </xf>
    <xf numFmtId="165" fontId="46" fillId="0" borderId="26" xfId="3" applyNumberFormat="1" applyFont="1" applyBorder="1" applyAlignment="1">
      <alignment vertical="center"/>
    </xf>
    <xf numFmtId="165" fontId="46" fillId="0" borderId="11" xfId="3" quotePrefix="1" applyNumberFormat="1" applyFont="1" applyBorder="1" applyAlignment="1">
      <alignment horizontal="center" vertical="center"/>
    </xf>
    <xf numFmtId="165" fontId="46" fillId="0" borderId="9" xfId="3" applyNumberFormat="1" applyFont="1" applyBorder="1" applyAlignment="1" applyProtection="1">
      <alignment vertical="center"/>
      <protection locked="0"/>
    </xf>
    <xf numFmtId="165" fontId="46" fillId="0" borderId="10" xfId="3" applyNumberFormat="1" applyFont="1" applyBorder="1" applyAlignment="1">
      <alignment vertical="center"/>
    </xf>
    <xf numFmtId="165" fontId="46" fillId="0" borderId="12" xfId="3" applyNumberFormat="1" applyFont="1" applyBorder="1" applyAlignment="1" applyProtection="1">
      <alignment vertical="center"/>
      <protection locked="0"/>
    </xf>
    <xf numFmtId="0" fontId="14" fillId="0" borderId="59" xfId="3" applyFont="1" applyBorder="1" applyAlignment="1">
      <alignment horizontal="left" vertical="center" indent="1"/>
    </xf>
    <xf numFmtId="165" fontId="46" fillId="0" borderId="59" xfId="3" applyNumberFormat="1" applyFont="1" applyBorder="1" applyAlignment="1" applyProtection="1">
      <alignment vertical="center"/>
      <protection locked="0"/>
    </xf>
    <xf numFmtId="0" fontId="10" fillId="0" borderId="25" xfId="3" applyFont="1" applyBorder="1" applyAlignment="1">
      <alignment horizontal="left" vertical="center" indent="1"/>
    </xf>
    <xf numFmtId="0" fontId="5" fillId="0" borderId="15" xfId="3" applyFont="1" applyBorder="1" applyAlignment="1">
      <alignment horizontal="left" vertical="center" indent="1"/>
    </xf>
    <xf numFmtId="165" fontId="47" fillId="0" borderId="15" xfId="3" applyNumberFormat="1" applyFont="1" applyBorder="1" applyAlignment="1">
      <alignment vertical="center"/>
    </xf>
    <xf numFmtId="165" fontId="47" fillId="0" borderId="4" xfId="3" applyNumberFormat="1" applyFont="1" applyBorder="1" applyAlignment="1">
      <alignment vertical="center"/>
    </xf>
    <xf numFmtId="165" fontId="47" fillId="0" borderId="5" xfId="3" applyNumberFormat="1" applyFont="1" applyBorder="1" applyAlignment="1">
      <alignment vertical="center"/>
    </xf>
    <xf numFmtId="165" fontId="46" fillId="0" borderId="14" xfId="3" applyNumberFormat="1" applyFont="1" applyBorder="1" applyAlignment="1">
      <alignment vertical="center"/>
    </xf>
    <xf numFmtId="0" fontId="14" fillId="0" borderId="31" xfId="3" applyFont="1" applyBorder="1" applyAlignment="1">
      <alignment horizontal="left" vertical="center" indent="1"/>
    </xf>
    <xf numFmtId="0" fontId="10" fillId="0" borderId="34" xfId="3" applyFont="1" applyBorder="1" applyAlignment="1">
      <alignment horizontal="left" vertical="center" indent="1"/>
    </xf>
    <xf numFmtId="0" fontId="10" fillId="0" borderId="33" xfId="3" applyFont="1" applyBorder="1" applyAlignment="1">
      <alignment horizontal="left" vertical="center" indent="1"/>
    </xf>
    <xf numFmtId="165" fontId="47" fillId="0" borderId="4" xfId="3" applyNumberFormat="1" applyFont="1" applyBorder="1"/>
    <xf numFmtId="165" fontId="47" fillId="0" borderId="5" xfId="3" quotePrefix="1" applyNumberFormat="1" applyFont="1" applyBorder="1" applyAlignment="1">
      <alignment horizontal="center"/>
    </xf>
    <xf numFmtId="165" fontId="14" fillId="0" borderId="11" xfId="0" applyNumberFormat="1" applyFont="1" applyBorder="1" applyAlignment="1" applyProtection="1">
      <alignment vertical="center" wrapText="1"/>
      <protection locked="0"/>
    </xf>
    <xf numFmtId="0" fontId="12" fillId="0" borderId="13" xfId="1" applyFont="1" applyBorder="1" applyAlignment="1">
      <alignment horizontal="center" vertical="center" wrapText="1"/>
    </xf>
    <xf numFmtId="165" fontId="10" fillId="0" borderId="14" xfId="1" applyNumberFormat="1" applyFont="1" applyBorder="1" applyAlignment="1">
      <alignment horizontal="right" vertical="center" wrapText="1" indent="1"/>
    </xf>
    <xf numFmtId="0" fontId="12" fillId="0" borderId="8" xfId="1" applyFont="1" applyBorder="1" applyAlignment="1">
      <alignment horizontal="center" vertical="center" wrapText="1"/>
    </xf>
    <xf numFmtId="165" fontId="10" fillId="0" borderId="10" xfId="1" applyNumberFormat="1" applyFont="1" applyBorder="1" applyAlignment="1">
      <alignment horizontal="right" vertical="center" wrapText="1" indent="1"/>
    </xf>
    <xf numFmtId="0" fontId="12" fillId="0" borderId="34" xfId="1" applyFont="1" applyBorder="1" applyAlignment="1">
      <alignment horizontal="center" vertical="center" wrapText="1"/>
    </xf>
    <xf numFmtId="0" fontId="12" fillId="0" borderId="35" xfId="2" applyFont="1" applyBorder="1" applyAlignment="1">
      <alignment horizontal="left" vertical="center" wrapText="1" indent="1"/>
    </xf>
    <xf numFmtId="165" fontId="10" fillId="0" borderId="36" xfId="1" applyNumberFormat="1" applyFont="1" applyBorder="1" applyAlignment="1">
      <alignment horizontal="right" vertical="center" wrapText="1" indent="1"/>
    </xf>
    <xf numFmtId="166" fontId="11" fillId="0" borderId="0" xfId="1" applyNumberFormat="1" applyFont="1" applyAlignment="1">
      <alignment vertical="center" wrapText="1"/>
    </xf>
    <xf numFmtId="165" fontId="20" fillId="0" borderId="27" xfId="2" applyNumberFormat="1" applyFont="1" applyBorder="1" applyAlignment="1">
      <alignment horizontal="left" vertical="center"/>
    </xf>
    <xf numFmtId="165" fontId="6" fillId="0" borderId="0" xfId="2" applyNumberFormat="1" applyFont="1" applyAlignment="1">
      <alignment horizontal="center" vertical="center"/>
    </xf>
    <xf numFmtId="165" fontId="20" fillId="0" borderId="27" xfId="2" applyNumberFormat="1" applyFont="1" applyBorder="1" applyAlignment="1">
      <alignment horizontal="left"/>
    </xf>
    <xf numFmtId="0" fontId="24" fillId="0" borderId="0" xfId="2" applyFont="1" applyAlignment="1">
      <alignment horizontal="center"/>
    </xf>
    <xf numFmtId="165" fontId="25" fillId="0" borderId="22" xfId="1" applyNumberFormat="1" applyFont="1" applyBorder="1" applyAlignment="1">
      <alignment horizontal="center" vertical="center" wrapText="1"/>
    </xf>
    <xf numFmtId="165" fontId="25" fillId="0" borderId="23" xfId="1" applyNumberFormat="1" applyFont="1" applyBorder="1" applyAlignment="1">
      <alignment horizontal="center" vertical="center" wrapText="1"/>
    </xf>
    <xf numFmtId="165" fontId="28" fillId="0" borderId="43" xfId="1" applyNumberFormat="1" applyFont="1" applyBorder="1" applyAlignment="1">
      <alignment horizontal="center" vertical="center" wrapText="1"/>
    </xf>
    <xf numFmtId="165" fontId="25" fillId="0" borderId="44" xfId="1" applyNumberFormat="1" applyFont="1" applyBorder="1" applyAlignment="1">
      <alignment horizontal="center" vertical="center" wrapText="1"/>
    </xf>
    <xf numFmtId="165" fontId="25" fillId="0" borderId="45" xfId="1" applyNumberFormat="1" applyFont="1" applyBorder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5" fontId="5" fillId="0" borderId="19" xfId="1" applyNumberFormat="1" applyFont="1" applyBorder="1" applyAlignment="1">
      <alignment horizontal="center" vertical="center" wrapText="1"/>
    </xf>
    <xf numFmtId="165" fontId="5" fillId="0" borderId="47" xfId="1" applyNumberFormat="1" applyFont="1" applyBorder="1" applyAlignment="1">
      <alignment horizontal="center" vertical="center" wrapText="1"/>
    </xf>
    <xf numFmtId="165" fontId="5" fillId="0" borderId="49" xfId="1" applyNumberFormat="1" applyFont="1" applyBorder="1" applyAlignment="1">
      <alignment horizontal="center" vertical="center" wrapText="1"/>
    </xf>
    <xf numFmtId="0" fontId="24" fillId="0" borderId="0" xfId="3" applyFont="1" applyAlignment="1">
      <alignment horizontal="center" wrapText="1"/>
    </xf>
    <xf numFmtId="0" fontId="24" fillId="0" borderId="0" xfId="3" applyFont="1" applyAlignment="1">
      <alignment horizontal="center"/>
    </xf>
    <xf numFmtId="0" fontId="29" fillId="0" borderId="20" xfId="3" applyFont="1" applyBorder="1" applyAlignment="1">
      <alignment horizontal="left" vertical="center" indent="1"/>
    </xf>
    <xf numFmtId="0" fontId="29" fillId="0" borderId="19" xfId="3" applyFont="1" applyBorder="1" applyAlignment="1">
      <alignment horizontal="left" vertical="center" indent="1"/>
    </xf>
    <xf numFmtId="0" fontId="29" fillId="0" borderId="17" xfId="3" applyFont="1" applyBorder="1" applyAlignment="1">
      <alignment horizontal="left" vertical="center" indent="1"/>
    </xf>
    <xf numFmtId="0" fontId="32" fillId="0" borderId="62" xfId="4" applyFont="1" applyBorder="1" applyAlignment="1">
      <alignment horizontal="center"/>
    </xf>
    <xf numFmtId="0" fontId="32" fillId="0" borderId="63" xfId="4" applyFont="1" applyBorder="1" applyAlignment="1">
      <alignment horizontal="center"/>
    </xf>
    <xf numFmtId="14" fontId="32" fillId="0" borderId="53" xfId="4" applyNumberFormat="1" applyFont="1" applyBorder="1" applyAlignment="1">
      <alignment horizontal="center"/>
    </xf>
    <xf numFmtId="0" fontId="32" fillId="0" borderId="53" xfId="4" applyFont="1" applyBorder="1" applyAlignment="1">
      <alignment horizontal="center"/>
    </xf>
    <xf numFmtId="0" fontId="32" fillId="0" borderId="37" xfId="4" applyFont="1" applyBorder="1" applyAlignment="1">
      <alignment horizontal="center"/>
    </xf>
    <xf numFmtId="0" fontId="32" fillId="0" borderId="28" xfId="5" applyFont="1" applyBorder="1" applyAlignment="1">
      <alignment horizontal="center" vertical="center" wrapText="1"/>
    </xf>
    <xf numFmtId="0" fontId="32" fillId="0" borderId="25" xfId="5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61" xfId="4" applyFont="1" applyBorder="1" applyAlignment="1">
      <alignment horizontal="center"/>
    </xf>
    <xf numFmtId="0" fontId="32" fillId="0" borderId="24" xfId="4" applyFont="1" applyBorder="1" applyAlignment="1">
      <alignment horizontal="center"/>
    </xf>
    <xf numFmtId="0" fontId="24" fillId="0" borderId="0" xfId="2" applyFont="1" applyAlignment="1">
      <alignment horizontal="center" wrapText="1"/>
    </xf>
    <xf numFmtId="0" fontId="12" fillId="0" borderId="0" xfId="2" applyFont="1" applyAlignment="1">
      <alignment horizontal="left" vertical="center" wrapText="1"/>
    </xf>
    <xf numFmtId="0" fontId="24" fillId="0" borderId="0" xfId="3" applyFont="1" applyAlignment="1" applyProtection="1">
      <alignment horizontal="center" wrapText="1"/>
      <protection locked="0"/>
    </xf>
    <xf numFmtId="0" fontId="24" fillId="0" borderId="0" xfId="3" applyFont="1" applyAlignment="1" applyProtection="1">
      <alignment horizontal="center"/>
      <protection locked="0"/>
    </xf>
    <xf numFmtId="165" fontId="30" fillId="0" borderId="0" xfId="1" applyNumberFormat="1" applyFont="1" applyAlignment="1" applyProtection="1">
      <alignment horizontal="left" vertical="center" wrapText="1"/>
      <protection locked="0"/>
    </xf>
    <xf numFmtId="165" fontId="1" fillId="0" borderId="0" xfId="1" applyNumberFormat="1" applyAlignment="1" applyProtection="1">
      <alignment horizontal="left" vertical="center" wrapText="1"/>
      <protection locked="0"/>
    </xf>
    <xf numFmtId="167" fontId="45" fillId="0" borderId="43" xfId="1" applyNumberFormat="1" applyFont="1" applyBorder="1" applyAlignment="1" applyProtection="1">
      <alignment horizontal="left" vertical="center" wrapText="1"/>
      <protection locked="0"/>
    </xf>
    <xf numFmtId="165" fontId="8" fillId="0" borderId="47" xfId="1" applyNumberFormat="1" applyFont="1" applyBorder="1" applyAlignment="1">
      <alignment horizontal="center" vertical="center"/>
    </xf>
    <xf numFmtId="165" fontId="8" fillId="0" borderId="40" xfId="1" applyNumberFormat="1" applyFont="1" applyBorder="1" applyAlignment="1">
      <alignment horizontal="center" vertical="center"/>
    </xf>
    <xf numFmtId="165" fontId="8" fillId="0" borderId="49" xfId="1" applyNumberFormat="1" applyFont="1" applyBorder="1" applyAlignment="1">
      <alignment horizontal="center" vertical="center"/>
    </xf>
    <xf numFmtId="165" fontId="26" fillId="0" borderId="47" xfId="1" applyNumberFormat="1" applyFont="1" applyBorder="1" applyAlignment="1">
      <alignment horizontal="center" vertical="center" wrapText="1"/>
    </xf>
    <xf numFmtId="165" fontId="26" fillId="0" borderId="43" xfId="1" applyNumberFormat="1" applyFont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165" fontId="8" fillId="0" borderId="22" xfId="1" applyNumberFormat="1" applyFont="1" applyBorder="1" applyAlignment="1">
      <alignment horizontal="center" vertical="center" wrapText="1"/>
    </xf>
    <xf numFmtId="165" fontId="8" fillId="0" borderId="42" xfId="1" applyNumberFormat="1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</cellXfs>
  <cellStyles count="11">
    <cellStyle name="Ezres" xfId="10" builtinId="3"/>
    <cellStyle name="Ezres 2" xfId="6" xr:uid="{00000000-0005-0000-0000-000001000000}"/>
    <cellStyle name="Ezres 3" xfId="7" xr:uid="{00000000-0005-0000-0000-000002000000}"/>
    <cellStyle name="Hiperhivatkozás" xfId="8" xr:uid="{00000000-0005-0000-0000-000003000000}"/>
    <cellStyle name="Már látott hiperhivatkozás" xfId="9" xr:uid="{00000000-0005-0000-0000-000004000000}"/>
    <cellStyle name="Normál" xfId="0" builtinId="0"/>
    <cellStyle name="Normál 2" xfId="1" xr:uid="{00000000-0005-0000-0000-000006000000}"/>
    <cellStyle name="Normál_KVRENMUNKA" xfId="2" xr:uid="{00000000-0005-0000-0000-000007000000}"/>
    <cellStyle name="Normál_Létszám(15. tábla) 2" xfId="5" xr:uid="{00000000-0005-0000-0000-000008000000}"/>
    <cellStyle name="Normál_Létszámtábla. (2) 2" xfId="4" xr:uid="{00000000-0005-0000-0000-000009000000}"/>
    <cellStyle name="Normál_SEGEDLETEK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Terv_Z&#225;rsz_CD_TKT\szabaly\KVIHA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1.sz.mell  "/>
      <sheetName val="2.2.sz.mell  "/>
      <sheetName val="3. sz. mell "/>
      <sheetName val="4. sz. mell "/>
      <sheetName val="5. sz. mell.  "/>
      <sheetName val="6. sz. mell."/>
      <sheetName val="7. sz. mell."/>
      <sheetName val="8. sz. mell. "/>
      <sheetName val="9. sz. mell"/>
      <sheetName val="10. sz. mell"/>
      <sheetName val="11.sz.mell"/>
      <sheetName val="1. sz tájékoztató tábla"/>
      <sheetName val="2.sz tájékoztató t."/>
      <sheetName val="3. sz tájékoztató k"/>
      <sheetName val="4. sz. tájékoztató k."/>
      <sheetName val="5. sz tájékoztató k."/>
    </sheetNames>
    <sheetDataSet>
      <sheetData sheetId="0">
        <row r="3">
          <cell r="C3" t="str">
            <v>2017. évi előirányzat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F7" t="str">
            <v>Forintban!</v>
          </cell>
        </row>
      </sheetData>
      <sheetData sheetId="12">
        <row r="3">
          <cell r="E3" t="str">
            <v>Forintban!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120"/>
  <sheetViews>
    <sheetView tabSelected="1" view="pageBreakPreview" zoomScale="130" zoomScaleNormal="120" zoomScaleSheetLayoutView="130" workbookViewId="0">
      <selection activeCell="C75" sqref="C75"/>
    </sheetView>
  </sheetViews>
  <sheetFormatPr defaultRowHeight="15.75" x14ac:dyDescent="0.25"/>
  <cols>
    <col min="1" max="1" width="8.140625" style="68" customWidth="1"/>
    <col min="2" max="2" width="78.5703125" style="68" customWidth="1"/>
    <col min="3" max="3" width="18.5703125" style="125" customWidth="1"/>
    <col min="4" max="8" width="18.5703125" style="125" hidden="1" customWidth="1"/>
    <col min="9" max="9" width="7.7109375" style="68" customWidth="1"/>
    <col min="10" max="261" width="9.140625" style="68"/>
    <col min="262" max="262" width="8.140625" style="68" customWidth="1"/>
    <col min="263" max="263" width="78.5703125" style="68" customWidth="1"/>
    <col min="264" max="264" width="18.5703125" style="68" customWidth="1"/>
    <col min="265" max="265" width="7.7109375" style="68" customWidth="1"/>
    <col min="266" max="517" width="9.140625" style="68"/>
    <col min="518" max="518" width="8.140625" style="68" customWidth="1"/>
    <col min="519" max="519" width="78.5703125" style="68" customWidth="1"/>
    <col min="520" max="520" width="18.5703125" style="68" customWidth="1"/>
    <col min="521" max="521" width="7.7109375" style="68" customWidth="1"/>
    <col min="522" max="773" width="9.140625" style="68"/>
    <col min="774" max="774" width="8.140625" style="68" customWidth="1"/>
    <col min="775" max="775" width="78.5703125" style="68" customWidth="1"/>
    <col min="776" max="776" width="18.5703125" style="68" customWidth="1"/>
    <col min="777" max="777" width="7.7109375" style="68" customWidth="1"/>
    <col min="778" max="1029" width="9.140625" style="68"/>
    <col min="1030" max="1030" width="8.140625" style="68" customWidth="1"/>
    <col min="1031" max="1031" width="78.5703125" style="68" customWidth="1"/>
    <col min="1032" max="1032" width="18.5703125" style="68" customWidth="1"/>
    <col min="1033" max="1033" width="7.7109375" style="68" customWidth="1"/>
    <col min="1034" max="1285" width="9.140625" style="68"/>
    <col min="1286" max="1286" width="8.140625" style="68" customWidth="1"/>
    <col min="1287" max="1287" width="78.5703125" style="68" customWidth="1"/>
    <col min="1288" max="1288" width="18.5703125" style="68" customWidth="1"/>
    <col min="1289" max="1289" width="7.7109375" style="68" customWidth="1"/>
    <col min="1290" max="1541" width="9.140625" style="68"/>
    <col min="1542" max="1542" width="8.140625" style="68" customWidth="1"/>
    <col min="1543" max="1543" width="78.5703125" style="68" customWidth="1"/>
    <col min="1544" max="1544" width="18.5703125" style="68" customWidth="1"/>
    <col min="1545" max="1545" width="7.7109375" style="68" customWidth="1"/>
    <col min="1546" max="1797" width="9.140625" style="68"/>
    <col min="1798" max="1798" width="8.140625" style="68" customWidth="1"/>
    <col min="1799" max="1799" width="78.5703125" style="68" customWidth="1"/>
    <col min="1800" max="1800" width="18.5703125" style="68" customWidth="1"/>
    <col min="1801" max="1801" width="7.7109375" style="68" customWidth="1"/>
    <col min="1802" max="2053" width="9.140625" style="68"/>
    <col min="2054" max="2054" width="8.140625" style="68" customWidth="1"/>
    <col min="2055" max="2055" width="78.5703125" style="68" customWidth="1"/>
    <col min="2056" max="2056" width="18.5703125" style="68" customWidth="1"/>
    <col min="2057" max="2057" width="7.7109375" style="68" customWidth="1"/>
    <col min="2058" max="2309" width="9.140625" style="68"/>
    <col min="2310" max="2310" width="8.140625" style="68" customWidth="1"/>
    <col min="2311" max="2311" width="78.5703125" style="68" customWidth="1"/>
    <col min="2312" max="2312" width="18.5703125" style="68" customWidth="1"/>
    <col min="2313" max="2313" width="7.7109375" style="68" customWidth="1"/>
    <col min="2314" max="2565" width="9.140625" style="68"/>
    <col min="2566" max="2566" width="8.140625" style="68" customWidth="1"/>
    <col min="2567" max="2567" width="78.5703125" style="68" customWidth="1"/>
    <col min="2568" max="2568" width="18.5703125" style="68" customWidth="1"/>
    <col min="2569" max="2569" width="7.7109375" style="68" customWidth="1"/>
    <col min="2570" max="2821" width="9.140625" style="68"/>
    <col min="2822" max="2822" width="8.140625" style="68" customWidth="1"/>
    <col min="2823" max="2823" width="78.5703125" style="68" customWidth="1"/>
    <col min="2824" max="2824" width="18.5703125" style="68" customWidth="1"/>
    <col min="2825" max="2825" width="7.7109375" style="68" customWidth="1"/>
    <col min="2826" max="3077" width="9.140625" style="68"/>
    <col min="3078" max="3078" width="8.140625" style="68" customWidth="1"/>
    <col min="3079" max="3079" width="78.5703125" style="68" customWidth="1"/>
    <col min="3080" max="3080" width="18.5703125" style="68" customWidth="1"/>
    <col min="3081" max="3081" width="7.7109375" style="68" customWidth="1"/>
    <col min="3082" max="3333" width="9.140625" style="68"/>
    <col min="3334" max="3334" width="8.140625" style="68" customWidth="1"/>
    <col min="3335" max="3335" width="78.5703125" style="68" customWidth="1"/>
    <col min="3336" max="3336" width="18.5703125" style="68" customWidth="1"/>
    <col min="3337" max="3337" width="7.7109375" style="68" customWidth="1"/>
    <col min="3338" max="3589" width="9.140625" style="68"/>
    <col min="3590" max="3590" width="8.140625" style="68" customWidth="1"/>
    <col min="3591" max="3591" width="78.5703125" style="68" customWidth="1"/>
    <col min="3592" max="3592" width="18.5703125" style="68" customWidth="1"/>
    <col min="3593" max="3593" width="7.7109375" style="68" customWidth="1"/>
    <col min="3594" max="3845" width="9.140625" style="68"/>
    <col min="3846" max="3846" width="8.140625" style="68" customWidth="1"/>
    <col min="3847" max="3847" width="78.5703125" style="68" customWidth="1"/>
    <col min="3848" max="3848" width="18.5703125" style="68" customWidth="1"/>
    <col min="3849" max="3849" width="7.7109375" style="68" customWidth="1"/>
    <col min="3850" max="4101" width="9.140625" style="68"/>
    <col min="4102" max="4102" width="8.140625" style="68" customWidth="1"/>
    <col min="4103" max="4103" width="78.5703125" style="68" customWidth="1"/>
    <col min="4104" max="4104" width="18.5703125" style="68" customWidth="1"/>
    <col min="4105" max="4105" width="7.7109375" style="68" customWidth="1"/>
    <col min="4106" max="4357" width="9.140625" style="68"/>
    <col min="4358" max="4358" width="8.140625" style="68" customWidth="1"/>
    <col min="4359" max="4359" width="78.5703125" style="68" customWidth="1"/>
    <col min="4360" max="4360" width="18.5703125" style="68" customWidth="1"/>
    <col min="4361" max="4361" width="7.7109375" style="68" customWidth="1"/>
    <col min="4362" max="4613" width="9.140625" style="68"/>
    <col min="4614" max="4614" width="8.140625" style="68" customWidth="1"/>
    <col min="4615" max="4615" width="78.5703125" style="68" customWidth="1"/>
    <col min="4616" max="4616" width="18.5703125" style="68" customWidth="1"/>
    <col min="4617" max="4617" width="7.7109375" style="68" customWidth="1"/>
    <col min="4618" max="4869" width="9.140625" style="68"/>
    <col min="4870" max="4870" width="8.140625" style="68" customWidth="1"/>
    <col min="4871" max="4871" width="78.5703125" style="68" customWidth="1"/>
    <col min="4872" max="4872" width="18.5703125" style="68" customWidth="1"/>
    <col min="4873" max="4873" width="7.7109375" style="68" customWidth="1"/>
    <col min="4874" max="5125" width="9.140625" style="68"/>
    <col min="5126" max="5126" width="8.140625" style="68" customWidth="1"/>
    <col min="5127" max="5127" width="78.5703125" style="68" customWidth="1"/>
    <col min="5128" max="5128" width="18.5703125" style="68" customWidth="1"/>
    <col min="5129" max="5129" width="7.7109375" style="68" customWidth="1"/>
    <col min="5130" max="5381" width="9.140625" style="68"/>
    <col min="5382" max="5382" width="8.140625" style="68" customWidth="1"/>
    <col min="5383" max="5383" width="78.5703125" style="68" customWidth="1"/>
    <col min="5384" max="5384" width="18.5703125" style="68" customWidth="1"/>
    <col min="5385" max="5385" width="7.7109375" style="68" customWidth="1"/>
    <col min="5386" max="5637" width="9.140625" style="68"/>
    <col min="5638" max="5638" width="8.140625" style="68" customWidth="1"/>
    <col min="5639" max="5639" width="78.5703125" style="68" customWidth="1"/>
    <col min="5640" max="5640" width="18.5703125" style="68" customWidth="1"/>
    <col min="5641" max="5641" width="7.7109375" style="68" customWidth="1"/>
    <col min="5642" max="5893" width="9.140625" style="68"/>
    <col min="5894" max="5894" width="8.140625" style="68" customWidth="1"/>
    <col min="5895" max="5895" width="78.5703125" style="68" customWidth="1"/>
    <col min="5896" max="5896" width="18.5703125" style="68" customWidth="1"/>
    <col min="5897" max="5897" width="7.7109375" style="68" customWidth="1"/>
    <col min="5898" max="6149" width="9.140625" style="68"/>
    <col min="6150" max="6150" width="8.140625" style="68" customWidth="1"/>
    <col min="6151" max="6151" width="78.5703125" style="68" customWidth="1"/>
    <col min="6152" max="6152" width="18.5703125" style="68" customWidth="1"/>
    <col min="6153" max="6153" width="7.7109375" style="68" customWidth="1"/>
    <col min="6154" max="6405" width="9.140625" style="68"/>
    <col min="6406" max="6406" width="8.140625" style="68" customWidth="1"/>
    <col min="6407" max="6407" width="78.5703125" style="68" customWidth="1"/>
    <col min="6408" max="6408" width="18.5703125" style="68" customWidth="1"/>
    <col min="6409" max="6409" width="7.7109375" style="68" customWidth="1"/>
    <col min="6410" max="6661" width="9.140625" style="68"/>
    <col min="6662" max="6662" width="8.140625" style="68" customWidth="1"/>
    <col min="6663" max="6663" width="78.5703125" style="68" customWidth="1"/>
    <col min="6664" max="6664" width="18.5703125" style="68" customWidth="1"/>
    <col min="6665" max="6665" width="7.7109375" style="68" customWidth="1"/>
    <col min="6666" max="6917" width="9.140625" style="68"/>
    <col min="6918" max="6918" width="8.140625" style="68" customWidth="1"/>
    <col min="6919" max="6919" width="78.5703125" style="68" customWidth="1"/>
    <col min="6920" max="6920" width="18.5703125" style="68" customWidth="1"/>
    <col min="6921" max="6921" width="7.7109375" style="68" customWidth="1"/>
    <col min="6922" max="7173" width="9.140625" style="68"/>
    <col min="7174" max="7174" width="8.140625" style="68" customWidth="1"/>
    <col min="7175" max="7175" width="78.5703125" style="68" customWidth="1"/>
    <col min="7176" max="7176" width="18.5703125" style="68" customWidth="1"/>
    <col min="7177" max="7177" width="7.7109375" style="68" customWidth="1"/>
    <col min="7178" max="7429" width="9.140625" style="68"/>
    <col min="7430" max="7430" width="8.140625" style="68" customWidth="1"/>
    <col min="7431" max="7431" width="78.5703125" style="68" customWidth="1"/>
    <col min="7432" max="7432" width="18.5703125" style="68" customWidth="1"/>
    <col min="7433" max="7433" width="7.7109375" style="68" customWidth="1"/>
    <col min="7434" max="7685" width="9.140625" style="68"/>
    <col min="7686" max="7686" width="8.140625" style="68" customWidth="1"/>
    <col min="7687" max="7687" width="78.5703125" style="68" customWidth="1"/>
    <col min="7688" max="7688" width="18.5703125" style="68" customWidth="1"/>
    <col min="7689" max="7689" width="7.7109375" style="68" customWidth="1"/>
    <col min="7690" max="7941" width="9.140625" style="68"/>
    <col min="7942" max="7942" width="8.140625" style="68" customWidth="1"/>
    <col min="7943" max="7943" width="78.5703125" style="68" customWidth="1"/>
    <col min="7944" max="7944" width="18.5703125" style="68" customWidth="1"/>
    <col min="7945" max="7945" width="7.7109375" style="68" customWidth="1"/>
    <col min="7946" max="8197" width="9.140625" style="68"/>
    <col min="8198" max="8198" width="8.140625" style="68" customWidth="1"/>
    <col min="8199" max="8199" width="78.5703125" style="68" customWidth="1"/>
    <col min="8200" max="8200" width="18.5703125" style="68" customWidth="1"/>
    <col min="8201" max="8201" width="7.7109375" style="68" customWidth="1"/>
    <col min="8202" max="8453" width="9.140625" style="68"/>
    <col min="8454" max="8454" width="8.140625" style="68" customWidth="1"/>
    <col min="8455" max="8455" width="78.5703125" style="68" customWidth="1"/>
    <col min="8456" max="8456" width="18.5703125" style="68" customWidth="1"/>
    <col min="8457" max="8457" width="7.7109375" style="68" customWidth="1"/>
    <col min="8458" max="8709" width="9.140625" style="68"/>
    <col min="8710" max="8710" width="8.140625" style="68" customWidth="1"/>
    <col min="8711" max="8711" width="78.5703125" style="68" customWidth="1"/>
    <col min="8712" max="8712" width="18.5703125" style="68" customWidth="1"/>
    <col min="8713" max="8713" width="7.7109375" style="68" customWidth="1"/>
    <col min="8714" max="8965" width="9.140625" style="68"/>
    <col min="8966" max="8966" width="8.140625" style="68" customWidth="1"/>
    <col min="8967" max="8967" width="78.5703125" style="68" customWidth="1"/>
    <col min="8968" max="8968" width="18.5703125" style="68" customWidth="1"/>
    <col min="8969" max="8969" width="7.7109375" style="68" customWidth="1"/>
    <col min="8970" max="9221" width="9.140625" style="68"/>
    <col min="9222" max="9222" width="8.140625" style="68" customWidth="1"/>
    <col min="9223" max="9223" width="78.5703125" style="68" customWidth="1"/>
    <col min="9224" max="9224" width="18.5703125" style="68" customWidth="1"/>
    <col min="9225" max="9225" width="7.7109375" style="68" customWidth="1"/>
    <col min="9226" max="9477" width="9.140625" style="68"/>
    <col min="9478" max="9478" width="8.140625" style="68" customWidth="1"/>
    <col min="9479" max="9479" width="78.5703125" style="68" customWidth="1"/>
    <col min="9480" max="9480" width="18.5703125" style="68" customWidth="1"/>
    <col min="9481" max="9481" width="7.7109375" style="68" customWidth="1"/>
    <col min="9482" max="9733" width="9.140625" style="68"/>
    <col min="9734" max="9734" width="8.140625" style="68" customWidth="1"/>
    <col min="9735" max="9735" width="78.5703125" style="68" customWidth="1"/>
    <col min="9736" max="9736" width="18.5703125" style="68" customWidth="1"/>
    <col min="9737" max="9737" width="7.7109375" style="68" customWidth="1"/>
    <col min="9738" max="9989" width="9.140625" style="68"/>
    <col min="9990" max="9990" width="8.140625" style="68" customWidth="1"/>
    <col min="9991" max="9991" width="78.5703125" style="68" customWidth="1"/>
    <col min="9992" max="9992" width="18.5703125" style="68" customWidth="1"/>
    <col min="9993" max="9993" width="7.7109375" style="68" customWidth="1"/>
    <col min="9994" max="10245" width="9.140625" style="68"/>
    <col min="10246" max="10246" width="8.140625" style="68" customWidth="1"/>
    <col min="10247" max="10247" width="78.5703125" style="68" customWidth="1"/>
    <col min="10248" max="10248" width="18.5703125" style="68" customWidth="1"/>
    <col min="10249" max="10249" width="7.7109375" style="68" customWidth="1"/>
    <col min="10250" max="10501" width="9.140625" style="68"/>
    <col min="10502" max="10502" width="8.140625" style="68" customWidth="1"/>
    <col min="10503" max="10503" width="78.5703125" style="68" customWidth="1"/>
    <col min="10504" max="10504" width="18.5703125" style="68" customWidth="1"/>
    <col min="10505" max="10505" width="7.7109375" style="68" customWidth="1"/>
    <col min="10506" max="10757" width="9.140625" style="68"/>
    <col min="10758" max="10758" width="8.140625" style="68" customWidth="1"/>
    <col min="10759" max="10759" width="78.5703125" style="68" customWidth="1"/>
    <col min="10760" max="10760" width="18.5703125" style="68" customWidth="1"/>
    <col min="10761" max="10761" width="7.7109375" style="68" customWidth="1"/>
    <col min="10762" max="11013" width="9.140625" style="68"/>
    <col min="11014" max="11014" width="8.140625" style="68" customWidth="1"/>
    <col min="11015" max="11015" width="78.5703125" style="68" customWidth="1"/>
    <col min="11016" max="11016" width="18.5703125" style="68" customWidth="1"/>
    <col min="11017" max="11017" width="7.7109375" style="68" customWidth="1"/>
    <col min="11018" max="11269" width="9.140625" style="68"/>
    <col min="11270" max="11270" width="8.140625" style="68" customWidth="1"/>
    <col min="11271" max="11271" width="78.5703125" style="68" customWidth="1"/>
    <col min="11272" max="11272" width="18.5703125" style="68" customWidth="1"/>
    <col min="11273" max="11273" width="7.7109375" style="68" customWidth="1"/>
    <col min="11274" max="11525" width="9.140625" style="68"/>
    <col min="11526" max="11526" width="8.140625" style="68" customWidth="1"/>
    <col min="11527" max="11527" width="78.5703125" style="68" customWidth="1"/>
    <col min="11528" max="11528" width="18.5703125" style="68" customWidth="1"/>
    <col min="11529" max="11529" width="7.7109375" style="68" customWidth="1"/>
    <col min="11530" max="11781" width="9.140625" style="68"/>
    <col min="11782" max="11782" width="8.140625" style="68" customWidth="1"/>
    <col min="11783" max="11783" width="78.5703125" style="68" customWidth="1"/>
    <col min="11784" max="11784" width="18.5703125" style="68" customWidth="1"/>
    <col min="11785" max="11785" width="7.7109375" style="68" customWidth="1"/>
    <col min="11786" max="12037" width="9.140625" style="68"/>
    <col min="12038" max="12038" width="8.140625" style="68" customWidth="1"/>
    <col min="12039" max="12039" width="78.5703125" style="68" customWidth="1"/>
    <col min="12040" max="12040" width="18.5703125" style="68" customWidth="1"/>
    <col min="12041" max="12041" width="7.7109375" style="68" customWidth="1"/>
    <col min="12042" max="12293" width="9.140625" style="68"/>
    <col min="12294" max="12294" width="8.140625" style="68" customWidth="1"/>
    <col min="12295" max="12295" width="78.5703125" style="68" customWidth="1"/>
    <col min="12296" max="12296" width="18.5703125" style="68" customWidth="1"/>
    <col min="12297" max="12297" width="7.7109375" style="68" customWidth="1"/>
    <col min="12298" max="12549" width="9.140625" style="68"/>
    <col min="12550" max="12550" width="8.140625" style="68" customWidth="1"/>
    <col min="12551" max="12551" width="78.5703125" style="68" customWidth="1"/>
    <col min="12552" max="12552" width="18.5703125" style="68" customWidth="1"/>
    <col min="12553" max="12553" width="7.7109375" style="68" customWidth="1"/>
    <col min="12554" max="12805" width="9.140625" style="68"/>
    <col min="12806" max="12806" width="8.140625" style="68" customWidth="1"/>
    <col min="12807" max="12807" width="78.5703125" style="68" customWidth="1"/>
    <col min="12808" max="12808" width="18.5703125" style="68" customWidth="1"/>
    <col min="12809" max="12809" width="7.7109375" style="68" customWidth="1"/>
    <col min="12810" max="13061" width="9.140625" style="68"/>
    <col min="13062" max="13062" width="8.140625" style="68" customWidth="1"/>
    <col min="13063" max="13063" width="78.5703125" style="68" customWidth="1"/>
    <col min="13064" max="13064" width="18.5703125" style="68" customWidth="1"/>
    <col min="13065" max="13065" width="7.7109375" style="68" customWidth="1"/>
    <col min="13066" max="13317" width="9.140625" style="68"/>
    <col min="13318" max="13318" width="8.140625" style="68" customWidth="1"/>
    <col min="13319" max="13319" width="78.5703125" style="68" customWidth="1"/>
    <col min="13320" max="13320" width="18.5703125" style="68" customWidth="1"/>
    <col min="13321" max="13321" width="7.7109375" style="68" customWidth="1"/>
    <col min="13322" max="13573" width="9.140625" style="68"/>
    <col min="13574" max="13574" width="8.140625" style="68" customWidth="1"/>
    <col min="13575" max="13575" width="78.5703125" style="68" customWidth="1"/>
    <col min="13576" max="13576" width="18.5703125" style="68" customWidth="1"/>
    <col min="13577" max="13577" width="7.7109375" style="68" customWidth="1"/>
    <col min="13578" max="13829" width="9.140625" style="68"/>
    <col min="13830" max="13830" width="8.140625" style="68" customWidth="1"/>
    <col min="13831" max="13831" width="78.5703125" style="68" customWidth="1"/>
    <col min="13832" max="13832" width="18.5703125" style="68" customWidth="1"/>
    <col min="13833" max="13833" width="7.7109375" style="68" customWidth="1"/>
    <col min="13834" max="14085" width="9.140625" style="68"/>
    <col min="14086" max="14086" width="8.140625" style="68" customWidth="1"/>
    <col min="14087" max="14087" width="78.5703125" style="68" customWidth="1"/>
    <col min="14088" max="14088" width="18.5703125" style="68" customWidth="1"/>
    <col min="14089" max="14089" width="7.7109375" style="68" customWidth="1"/>
    <col min="14090" max="14341" width="9.140625" style="68"/>
    <col min="14342" max="14342" width="8.140625" style="68" customWidth="1"/>
    <col min="14343" max="14343" width="78.5703125" style="68" customWidth="1"/>
    <col min="14344" max="14344" width="18.5703125" style="68" customWidth="1"/>
    <col min="14345" max="14345" width="7.7109375" style="68" customWidth="1"/>
    <col min="14346" max="14597" width="9.140625" style="68"/>
    <col min="14598" max="14598" width="8.140625" style="68" customWidth="1"/>
    <col min="14599" max="14599" width="78.5703125" style="68" customWidth="1"/>
    <col min="14600" max="14600" width="18.5703125" style="68" customWidth="1"/>
    <col min="14601" max="14601" width="7.7109375" style="68" customWidth="1"/>
    <col min="14602" max="14853" width="9.140625" style="68"/>
    <col min="14854" max="14854" width="8.140625" style="68" customWidth="1"/>
    <col min="14855" max="14855" width="78.5703125" style="68" customWidth="1"/>
    <col min="14856" max="14856" width="18.5703125" style="68" customWidth="1"/>
    <col min="14857" max="14857" width="7.7109375" style="68" customWidth="1"/>
    <col min="14858" max="15109" width="9.140625" style="68"/>
    <col min="15110" max="15110" width="8.140625" style="68" customWidth="1"/>
    <col min="15111" max="15111" width="78.5703125" style="68" customWidth="1"/>
    <col min="15112" max="15112" width="18.5703125" style="68" customWidth="1"/>
    <col min="15113" max="15113" width="7.7109375" style="68" customWidth="1"/>
    <col min="15114" max="15365" width="9.140625" style="68"/>
    <col min="15366" max="15366" width="8.140625" style="68" customWidth="1"/>
    <col min="15367" max="15367" width="78.5703125" style="68" customWidth="1"/>
    <col min="15368" max="15368" width="18.5703125" style="68" customWidth="1"/>
    <col min="15369" max="15369" width="7.7109375" style="68" customWidth="1"/>
    <col min="15370" max="15621" width="9.140625" style="68"/>
    <col min="15622" max="15622" width="8.140625" style="68" customWidth="1"/>
    <col min="15623" max="15623" width="78.5703125" style="68" customWidth="1"/>
    <col min="15624" max="15624" width="18.5703125" style="68" customWidth="1"/>
    <col min="15625" max="15625" width="7.7109375" style="68" customWidth="1"/>
    <col min="15626" max="15877" width="9.140625" style="68"/>
    <col min="15878" max="15878" width="8.140625" style="68" customWidth="1"/>
    <col min="15879" max="15879" width="78.5703125" style="68" customWidth="1"/>
    <col min="15880" max="15880" width="18.5703125" style="68" customWidth="1"/>
    <col min="15881" max="15881" width="7.7109375" style="68" customWidth="1"/>
    <col min="15882" max="16133" width="9.140625" style="68"/>
    <col min="16134" max="16134" width="8.140625" style="68" customWidth="1"/>
    <col min="16135" max="16135" width="78.5703125" style="68" customWidth="1"/>
    <col min="16136" max="16136" width="18.5703125" style="68" customWidth="1"/>
    <col min="16137" max="16137" width="7.7109375" style="68" customWidth="1"/>
    <col min="16138" max="16384" width="9.140625" style="68"/>
  </cols>
  <sheetData>
    <row r="1" spans="1:8" ht="15.95" customHeight="1" x14ac:dyDescent="0.25">
      <c r="A1" s="423" t="s">
        <v>93</v>
      </c>
      <c r="B1" s="423"/>
      <c r="C1" s="423"/>
      <c r="D1" s="204"/>
      <c r="E1" s="204"/>
      <c r="F1" s="204"/>
      <c r="G1" s="204"/>
      <c r="H1" s="204"/>
    </row>
    <row r="2" spans="1:8" ht="15.95" customHeight="1" thickBot="1" x14ac:dyDescent="0.3">
      <c r="A2" s="422" t="s">
        <v>94</v>
      </c>
      <c r="B2" s="422"/>
      <c r="C2" s="69" t="s">
        <v>305</v>
      </c>
      <c r="D2" s="69"/>
      <c r="E2" s="69" t="s">
        <v>95</v>
      </c>
      <c r="F2" s="69" t="s">
        <v>95</v>
      </c>
      <c r="G2" s="69" t="s">
        <v>95</v>
      </c>
      <c r="H2" s="69" t="s">
        <v>95</v>
      </c>
    </row>
    <row r="3" spans="1:8" ht="38.1" customHeight="1" thickBot="1" x14ac:dyDescent="0.3">
      <c r="A3" s="70" t="s">
        <v>96</v>
      </c>
      <c r="B3" s="71" t="s">
        <v>97</v>
      </c>
      <c r="C3" s="72" t="s">
        <v>442</v>
      </c>
      <c r="D3" s="72" t="s">
        <v>278</v>
      </c>
      <c r="E3" s="72" t="s">
        <v>277</v>
      </c>
      <c r="F3" s="72" t="s">
        <v>278</v>
      </c>
      <c r="G3" s="72" t="s">
        <v>279</v>
      </c>
      <c r="H3" s="72" t="s">
        <v>278</v>
      </c>
    </row>
    <row r="4" spans="1:8" s="76" customFormat="1" ht="12" customHeight="1" thickBot="1" x14ac:dyDescent="0.25">
      <c r="A4" s="73">
        <v>1</v>
      </c>
      <c r="B4" s="74">
        <v>2</v>
      </c>
      <c r="C4" s="75">
        <v>3</v>
      </c>
      <c r="D4" s="75"/>
      <c r="E4" s="75">
        <v>3</v>
      </c>
      <c r="F4" s="75">
        <v>3</v>
      </c>
      <c r="G4" s="75">
        <v>3</v>
      </c>
      <c r="H4" s="75">
        <v>3</v>
      </c>
    </row>
    <row r="5" spans="1:8" s="79" customFormat="1" ht="12" customHeight="1" thickBot="1" x14ac:dyDescent="0.25">
      <c r="A5" s="77" t="s">
        <v>4</v>
      </c>
      <c r="B5" s="88" t="s">
        <v>376</v>
      </c>
      <c r="C5" s="58">
        <f>+C6+C7+C8+C9+C10</f>
        <v>374420000</v>
      </c>
      <c r="D5" s="58"/>
      <c r="E5" s="58">
        <f t="shared" ref="E5:H5" si="0">+E6+E7+E8+E9+E10</f>
        <v>0</v>
      </c>
      <c r="F5" s="58">
        <f t="shared" si="0"/>
        <v>0</v>
      </c>
      <c r="G5" s="58">
        <f t="shared" si="0"/>
        <v>0</v>
      </c>
      <c r="H5" s="58">
        <f t="shared" si="0"/>
        <v>0</v>
      </c>
    </row>
    <row r="6" spans="1:8" s="79" customFormat="1" ht="12" customHeight="1" x14ac:dyDescent="0.2">
      <c r="A6" s="80" t="s">
        <v>371</v>
      </c>
      <c r="B6" s="81" t="s">
        <v>12</v>
      </c>
      <c r="C6" s="82">
        <f>'1.2.sz.mell.'!C6+'1.3.sz.mell.'!C6+'1.4.sz.mell.'!C6</f>
        <v>0</v>
      </c>
      <c r="D6" s="82"/>
      <c r="E6" s="82">
        <f>'1.2.sz.mell.'!I6+'1.3.sz.mell.'!I6+'1.4.sz.mell.'!I6</f>
        <v>0</v>
      </c>
      <c r="F6" s="82">
        <f>'1.2.sz.mell.'!J6+'1.3.sz.mell.'!J6+'1.4.sz.mell.'!J6</f>
        <v>0</v>
      </c>
      <c r="G6" s="82">
        <f>'1.2.sz.mell.'!K6+'1.3.sz.mell.'!K6+'1.4.sz.mell.'!K6</f>
        <v>0</v>
      </c>
      <c r="H6" s="82">
        <f>'1.2.sz.mell.'!L6+'1.3.sz.mell.'!L6+'1.4.sz.mell.'!L6</f>
        <v>0</v>
      </c>
    </row>
    <row r="7" spans="1:8" s="79" customFormat="1" ht="12" customHeight="1" x14ac:dyDescent="0.2">
      <c r="A7" s="80" t="s">
        <v>372</v>
      </c>
      <c r="B7" s="84" t="s">
        <v>98</v>
      </c>
      <c r="C7" s="85">
        <f>'1.2.sz.mell.'!C7+'1.3.sz.mell.'!C7+'1.4.sz.mell.'!C7</f>
        <v>0</v>
      </c>
      <c r="D7" s="85"/>
      <c r="E7" s="85">
        <f>'1.2.sz.mell.'!I7+'1.3.sz.mell.'!I7+'1.4.sz.mell.'!I7</f>
        <v>0</v>
      </c>
      <c r="F7" s="85">
        <f>'1.2.sz.mell.'!J7+'1.3.sz.mell.'!J7+'1.4.sz.mell.'!J7</f>
        <v>0</v>
      </c>
      <c r="G7" s="85">
        <f>'1.2.sz.mell.'!K7+'1.3.sz.mell.'!K7+'1.4.sz.mell.'!K7</f>
        <v>0</v>
      </c>
      <c r="H7" s="85">
        <f>'1.2.sz.mell.'!L7+'1.3.sz.mell.'!L7+'1.4.sz.mell.'!L7</f>
        <v>0</v>
      </c>
    </row>
    <row r="8" spans="1:8" s="79" customFormat="1" ht="12" customHeight="1" x14ac:dyDescent="0.2">
      <c r="A8" s="80" t="s">
        <v>373</v>
      </c>
      <c r="B8" s="84" t="s">
        <v>99</v>
      </c>
      <c r="C8" s="85">
        <f>'1.2.sz.mell.'!C8+'1.3.sz.mell.'!C8+'1.4.sz.mell.'!C8</f>
        <v>0</v>
      </c>
      <c r="D8" s="85"/>
      <c r="E8" s="85">
        <f>'1.2.sz.mell.'!I8+'1.3.sz.mell.'!I8+'1.4.sz.mell.'!I8</f>
        <v>0</v>
      </c>
      <c r="F8" s="85">
        <f>'1.2.sz.mell.'!J8+'1.3.sz.mell.'!J8+'1.4.sz.mell.'!J8</f>
        <v>0</v>
      </c>
      <c r="G8" s="85">
        <f>'1.2.sz.mell.'!K8+'1.3.sz.mell.'!K8+'1.4.sz.mell.'!K8</f>
        <v>0</v>
      </c>
      <c r="H8" s="85">
        <f>'1.2.sz.mell.'!L8+'1.3.sz.mell.'!L8+'1.4.sz.mell.'!L8</f>
        <v>0</v>
      </c>
    </row>
    <row r="9" spans="1:8" s="79" customFormat="1" ht="12" customHeight="1" x14ac:dyDescent="0.2">
      <c r="A9" s="80" t="s">
        <v>374</v>
      </c>
      <c r="B9" s="84" t="s">
        <v>100</v>
      </c>
      <c r="C9" s="85">
        <f>'1.2.sz.mell.'!C9+'1.3.sz.mell.'!C9+'1.4.sz.mell.'!C9</f>
        <v>0</v>
      </c>
      <c r="D9" s="85"/>
      <c r="E9" s="85">
        <f>'1.2.sz.mell.'!I9+'1.3.sz.mell.'!I9+'1.4.sz.mell.'!I9</f>
        <v>0</v>
      </c>
      <c r="F9" s="85">
        <f>'1.2.sz.mell.'!J9+'1.3.sz.mell.'!J9+'1.4.sz.mell.'!J9</f>
        <v>0</v>
      </c>
      <c r="G9" s="85">
        <f>'1.2.sz.mell.'!K9+'1.3.sz.mell.'!K9+'1.4.sz.mell.'!K9</f>
        <v>0</v>
      </c>
      <c r="H9" s="85">
        <f>'1.2.sz.mell.'!L9+'1.3.sz.mell.'!L9+'1.4.sz.mell.'!L9</f>
        <v>0</v>
      </c>
    </row>
    <row r="10" spans="1:8" s="79" customFormat="1" ht="12" customHeight="1" x14ac:dyDescent="0.2">
      <c r="A10" s="80" t="s">
        <v>165</v>
      </c>
      <c r="B10" s="84" t="s">
        <v>102</v>
      </c>
      <c r="C10" s="85">
        <f>'1.2.sz.mell.'!C10+'1.3.sz.mell.'!C10+'1.4.sz.mell.'!C10</f>
        <v>374420000</v>
      </c>
      <c r="D10" s="85"/>
      <c r="E10" s="85">
        <f>'1.2.sz.mell.'!I10+'1.3.sz.mell.'!I10+'1.4.sz.mell.'!I10</f>
        <v>0</v>
      </c>
      <c r="F10" s="85">
        <f>'1.2.sz.mell.'!J10+'1.3.sz.mell.'!J10+'1.4.sz.mell.'!J10</f>
        <v>0</v>
      </c>
      <c r="G10" s="85">
        <f>'1.2.sz.mell.'!K10+'1.3.sz.mell.'!K10+'1.4.sz.mell.'!K10</f>
        <v>0</v>
      </c>
      <c r="H10" s="85">
        <f>'1.2.sz.mell.'!L10+'1.3.sz.mell.'!L10+'1.4.sz.mell.'!L10</f>
        <v>0</v>
      </c>
    </row>
    <row r="11" spans="1:8" s="79" customFormat="1" ht="12" customHeight="1" thickBot="1" x14ac:dyDescent="0.25">
      <c r="A11" s="80" t="s">
        <v>375</v>
      </c>
      <c r="B11" s="87" t="s">
        <v>103</v>
      </c>
      <c r="C11" s="89">
        <f>'1.2.sz.mell.'!C11+'1.3.sz.mell.'!C11+'1.4.sz.mell.'!C11</f>
        <v>0</v>
      </c>
      <c r="D11" s="89"/>
      <c r="E11" s="89">
        <f>'1.2.sz.mell.'!I11+'1.3.sz.mell.'!I11+'1.4.sz.mell.'!I11</f>
        <v>0</v>
      </c>
      <c r="F11" s="89">
        <f>'1.2.sz.mell.'!J11+'1.3.sz.mell.'!J11+'1.4.sz.mell.'!J11</f>
        <v>0</v>
      </c>
      <c r="G11" s="89">
        <f>'1.2.sz.mell.'!K11+'1.3.sz.mell.'!K11+'1.4.sz.mell.'!K11</f>
        <v>0</v>
      </c>
      <c r="H11" s="89">
        <f>'1.2.sz.mell.'!L11+'1.3.sz.mell.'!L11+'1.4.sz.mell.'!L11</f>
        <v>0</v>
      </c>
    </row>
    <row r="12" spans="1:8" s="79" customFormat="1" ht="12" customHeight="1" thickBot="1" x14ac:dyDescent="0.25">
      <c r="A12" s="77" t="s">
        <v>10</v>
      </c>
      <c r="B12" s="78" t="s">
        <v>383</v>
      </c>
      <c r="C12" s="58">
        <f>+C13+C14+C15+C16+C17</f>
        <v>0</v>
      </c>
      <c r="D12" s="58"/>
      <c r="E12" s="58">
        <f t="shared" ref="E12:H12" si="1">+E13+E14+E15+E16+E17</f>
        <v>0</v>
      </c>
      <c r="F12" s="58">
        <f t="shared" si="1"/>
        <v>0</v>
      </c>
      <c r="G12" s="58">
        <f t="shared" si="1"/>
        <v>0</v>
      </c>
      <c r="H12" s="58">
        <f t="shared" si="1"/>
        <v>0</v>
      </c>
    </row>
    <row r="13" spans="1:8" s="79" customFormat="1" ht="12" customHeight="1" x14ac:dyDescent="0.2">
      <c r="A13" s="80" t="s">
        <v>377</v>
      </c>
      <c r="B13" s="81" t="s">
        <v>105</v>
      </c>
      <c r="C13" s="82">
        <f>'1.2.sz.mell.'!C13+'1.3.sz.mell.'!C13+'1.4.sz.mell.'!C13</f>
        <v>0</v>
      </c>
      <c r="D13" s="82"/>
      <c r="E13" s="82">
        <f>'1.2.sz.mell.'!I13+'1.3.sz.mell.'!I13+'1.4.sz.mell.'!I13</f>
        <v>0</v>
      </c>
      <c r="F13" s="82">
        <f>'1.2.sz.mell.'!J13+'1.3.sz.mell.'!J13+'1.4.sz.mell.'!J13</f>
        <v>0</v>
      </c>
      <c r="G13" s="82">
        <f>'1.2.sz.mell.'!K13+'1.3.sz.mell.'!K13+'1.4.sz.mell.'!K13</f>
        <v>0</v>
      </c>
      <c r="H13" s="82">
        <f>'1.2.sz.mell.'!L13+'1.3.sz.mell.'!L13+'1.4.sz.mell.'!L13</f>
        <v>0</v>
      </c>
    </row>
    <row r="14" spans="1:8" s="79" customFormat="1" ht="12" customHeight="1" x14ac:dyDescent="0.2">
      <c r="A14" s="80" t="s">
        <v>378</v>
      </c>
      <c r="B14" s="84" t="s">
        <v>107</v>
      </c>
      <c r="C14" s="85">
        <f>'1.2.sz.mell.'!C14+'1.3.sz.mell.'!C14+'1.4.sz.mell.'!C14</f>
        <v>0</v>
      </c>
      <c r="D14" s="85"/>
      <c r="E14" s="85">
        <f>'1.2.sz.mell.'!I14+'1.3.sz.mell.'!I14+'1.4.sz.mell.'!I14</f>
        <v>0</v>
      </c>
      <c r="F14" s="85">
        <f>'1.2.sz.mell.'!J14+'1.3.sz.mell.'!J14+'1.4.sz.mell.'!J14</f>
        <v>0</v>
      </c>
      <c r="G14" s="85">
        <f>'1.2.sz.mell.'!K14+'1.3.sz.mell.'!K14+'1.4.sz.mell.'!K14</f>
        <v>0</v>
      </c>
      <c r="H14" s="85">
        <f>'1.2.sz.mell.'!L14+'1.3.sz.mell.'!L14+'1.4.sz.mell.'!L14</f>
        <v>0</v>
      </c>
    </row>
    <row r="15" spans="1:8" s="79" customFormat="1" ht="12" customHeight="1" x14ac:dyDescent="0.2">
      <c r="A15" s="80" t="s">
        <v>379</v>
      </c>
      <c r="B15" s="84" t="s">
        <v>108</v>
      </c>
      <c r="C15" s="85">
        <f>'1.2.sz.mell.'!C15+'1.3.sz.mell.'!C15+'1.4.sz.mell.'!C15</f>
        <v>0</v>
      </c>
      <c r="D15" s="85"/>
      <c r="E15" s="85">
        <f>'1.2.sz.mell.'!I15+'1.3.sz.mell.'!I15+'1.4.sz.mell.'!I15</f>
        <v>0</v>
      </c>
      <c r="F15" s="85">
        <f>'1.2.sz.mell.'!J15+'1.3.sz.mell.'!J15+'1.4.sz.mell.'!J15</f>
        <v>0</v>
      </c>
      <c r="G15" s="85">
        <f>'1.2.sz.mell.'!K15+'1.3.sz.mell.'!K15+'1.4.sz.mell.'!K15</f>
        <v>0</v>
      </c>
      <c r="H15" s="85">
        <f>'1.2.sz.mell.'!L15+'1.3.sz.mell.'!L15+'1.4.sz.mell.'!L15</f>
        <v>0</v>
      </c>
    </row>
    <row r="16" spans="1:8" s="79" customFormat="1" ht="12" customHeight="1" x14ac:dyDescent="0.2">
      <c r="A16" s="80" t="s">
        <v>380</v>
      </c>
      <c r="B16" s="84" t="s">
        <v>109</v>
      </c>
      <c r="C16" s="85">
        <f>'1.2.sz.mell.'!C16+'1.3.sz.mell.'!C16+'1.4.sz.mell.'!C16</f>
        <v>0</v>
      </c>
      <c r="D16" s="85"/>
      <c r="E16" s="85">
        <f>'1.2.sz.mell.'!I16+'1.3.sz.mell.'!I16+'1.4.sz.mell.'!I16</f>
        <v>0</v>
      </c>
      <c r="F16" s="85">
        <f>'1.2.sz.mell.'!J16+'1.3.sz.mell.'!J16+'1.4.sz.mell.'!J16</f>
        <v>0</v>
      </c>
      <c r="G16" s="85">
        <f>'1.2.sz.mell.'!K16+'1.3.sz.mell.'!K16+'1.4.sz.mell.'!K16</f>
        <v>0</v>
      </c>
      <c r="H16" s="85">
        <f>'1.2.sz.mell.'!L16+'1.3.sz.mell.'!L16+'1.4.sz.mell.'!L16</f>
        <v>0</v>
      </c>
    </row>
    <row r="17" spans="1:8" s="79" customFormat="1" ht="12" customHeight="1" x14ac:dyDescent="0.2">
      <c r="A17" s="80" t="s">
        <v>381</v>
      </c>
      <c r="B17" s="84" t="s">
        <v>110</v>
      </c>
      <c r="C17" s="85">
        <f>'1.2.sz.mell.'!C17+'1.3.sz.mell.'!C17+'1.4.sz.mell.'!C17</f>
        <v>0</v>
      </c>
      <c r="D17" s="85"/>
      <c r="E17" s="85">
        <f>'1.2.sz.mell.'!I17+'1.3.sz.mell.'!I17+'1.4.sz.mell.'!I17</f>
        <v>0</v>
      </c>
      <c r="F17" s="85">
        <f>'1.2.sz.mell.'!J17+'1.3.sz.mell.'!J17+'1.4.sz.mell.'!J17</f>
        <v>0</v>
      </c>
      <c r="G17" s="85">
        <f>'1.2.sz.mell.'!K17+'1.3.sz.mell.'!K17+'1.4.sz.mell.'!K17</f>
        <v>0</v>
      </c>
      <c r="H17" s="85">
        <f>'1.2.sz.mell.'!L17+'1.3.sz.mell.'!L17+'1.4.sz.mell.'!L17</f>
        <v>0</v>
      </c>
    </row>
    <row r="18" spans="1:8" s="79" customFormat="1" ht="12" customHeight="1" thickBot="1" x14ac:dyDescent="0.25">
      <c r="A18" s="80" t="s">
        <v>382</v>
      </c>
      <c r="B18" s="87" t="s">
        <v>111</v>
      </c>
      <c r="C18" s="89">
        <f>'1.2.sz.mell.'!C18+'1.3.sz.mell.'!C18+'1.4.sz.mell.'!C18</f>
        <v>0</v>
      </c>
      <c r="D18" s="89"/>
      <c r="E18" s="89">
        <f>'1.2.sz.mell.'!I18+'1.3.sz.mell.'!I18+'1.4.sz.mell.'!I18</f>
        <v>0</v>
      </c>
      <c r="F18" s="89">
        <f>'1.2.sz.mell.'!J18+'1.3.sz.mell.'!J18+'1.4.sz.mell.'!J18</f>
        <v>0</v>
      </c>
      <c r="G18" s="89">
        <f>'1.2.sz.mell.'!K18+'1.3.sz.mell.'!K18+'1.4.sz.mell.'!K18</f>
        <v>0</v>
      </c>
      <c r="H18" s="89">
        <f>'1.2.sz.mell.'!L18+'1.3.sz.mell.'!L18+'1.4.sz.mell.'!L18</f>
        <v>0</v>
      </c>
    </row>
    <row r="19" spans="1:8" s="79" customFormat="1" ht="12" customHeight="1" thickBot="1" x14ac:dyDescent="0.25">
      <c r="A19" s="77" t="s">
        <v>16</v>
      </c>
      <c r="B19" s="78" t="s">
        <v>384</v>
      </c>
      <c r="C19" s="58">
        <f>SUM(C20:C30)</f>
        <v>109865000</v>
      </c>
      <c r="D19" s="58"/>
      <c r="E19" s="58">
        <f t="shared" ref="E19:H19" si="2">SUM(E20:E30)</f>
        <v>0</v>
      </c>
      <c r="F19" s="58">
        <f t="shared" si="2"/>
        <v>0</v>
      </c>
      <c r="G19" s="58">
        <f t="shared" si="2"/>
        <v>0</v>
      </c>
      <c r="H19" s="58">
        <f t="shared" si="2"/>
        <v>0</v>
      </c>
    </row>
    <row r="20" spans="1:8" s="79" customFormat="1" ht="12" customHeight="1" x14ac:dyDescent="0.2">
      <c r="A20" s="80" t="s">
        <v>385</v>
      </c>
      <c r="B20" s="81" t="s">
        <v>112</v>
      </c>
      <c r="C20" s="82">
        <f>'1.2.sz.mell.'!C20+'1.3.sz.mell.'!C20+'1.4.sz.mell.'!C20</f>
        <v>0</v>
      </c>
      <c r="D20" s="82"/>
      <c r="E20" s="82">
        <f>'1.2.sz.mell.'!I20+'1.3.sz.mell.'!I20+'1.4.sz.mell.'!I20</f>
        <v>0</v>
      </c>
      <c r="F20" s="82">
        <f>'1.2.sz.mell.'!J20+'1.3.sz.mell.'!J20+'1.4.sz.mell.'!J20</f>
        <v>0</v>
      </c>
      <c r="G20" s="82">
        <f>'1.2.sz.mell.'!K20+'1.3.sz.mell.'!K20+'1.4.sz.mell.'!K20</f>
        <v>0</v>
      </c>
      <c r="H20" s="82">
        <f>'1.2.sz.mell.'!L20+'1.3.sz.mell.'!L20+'1.4.sz.mell.'!L20</f>
        <v>0</v>
      </c>
    </row>
    <row r="21" spans="1:8" s="79" customFormat="1" ht="12" customHeight="1" x14ac:dyDescent="0.2">
      <c r="A21" s="80" t="s">
        <v>386</v>
      </c>
      <c r="B21" s="84" t="s">
        <v>113</v>
      </c>
      <c r="C21" s="85">
        <f>'1.2.sz.mell.'!C21+'1.3.sz.mell.'!C21+'1.4.sz.mell.'!C21</f>
        <v>0</v>
      </c>
      <c r="D21" s="85"/>
      <c r="E21" s="85">
        <f>'1.2.sz.mell.'!I21+'1.3.sz.mell.'!I21+'1.4.sz.mell.'!I21</f>
        <v>0</v>
      </c>
      <c r="F21" s="85">
        <f>'1.2.sz.mell.'!J21+'1.3.sz.mell.'!J21+'1.4.sz.mell.'!J21</f>
        <v>0</v>
      </c>
      <c r="G21" s="85">
        <f>'1.2.sz.mell.'!K21+'1.3.sz.mell.'!K21+'1.4.sz.mell.'!K21</f>
        <v>0</v>
      </c>
      <c r="H21" s="85">
        <f>'1.2.sz.mell.'!L21+'1.3.sz.mell.'!L21+'1.4.sz.mell.'!L21</f>
        <v>0</v>
      </c>
    </row>
    <row r="22" spans="1:8" s="79" customFormat="1" ht="12" customHeight="1" x14ac:dyDescent="0.2">
      <c r="A22" s="80" t="s">
        <v>387</v>
      </c>
      <c r="B22" s="84" t="s">
        <v>114</v>
      </c>
      <c r="C22" s="85">
        <f>'1.2.sz.mell.'!C22+'1.3.sz.mell.'!C22+'1.4.sz.mell.'!C22</f>
        <v>0</v>
      </c>
      <c r="D22" s="85"/>
      <c r="E22" s="85">
        <f>'1.2.sz.mell.'!I22+'1.3.sz.mell.'!I22+'1.4.sz.mell.'!I22</f>
        <v>0</v>
      </c>
      <c r="F22" s="85">
        <f>'1.2.sz.mell.'!J22+'1.3.sz.mell.'!J22+'1.4.sz.mell.'!J22</f>
        <v>0</v>
      </c>
      <c r="G22" s="85">
        <f>'1.2.sz.mell.'!K22+'1.3.sz.mell.'!K22+'1.4.sz.mell.'!K22</f>
        <v>0</v>
      </c>
      <c r="H22" s="85">
        <f>'1.2.sz.mell.'!L22+'1.3.sz.mell.'!L22+'1.4.sz.mell.'!L22</f>
        <v>0</v>
      </c>
    </row>
    <row r="23" spans="1:8" s="79" customFormat="1" ht="12" customHeight="1" x14ac:dyDescent="0.2">
      <c r="A23" s="80" t="s">
        <v>388</v>
      </c>
      <c r="B23" s="84" t="s">
        <v>116</v>
      </c>
      <c r="C23" s="85">
        <f>'1.2.sz.mell.'!C23+'1.3.sz.mell.'!C23+'1.4.sz.mell.'!C23</f>
        <v>0</v>
      </c>
      <c r="D23" s="85"/>
      <c r="E23" s="85">
        <f>'1.2.sz.mell.'!I23+'1.3.sz.mell.'!I23+'1.4.sz.mell.'!I23</f>
        <v>0</v>
      </c>
      <c r="F23" s="85">
        <f>'1.2.sz.mell.'!J23+'1.3.sz.mell.'!J23+'1.4.sz.mell.'!J23</f>
        <v>0</v>
      </c>
      <c r="G23" s="85">
        <f>'1.2.sz.mell.'!K23+'1.3.sz.mell.'!K23+'1.4.sz.mell.'!K23</f>
        <v>0</v>
      </c>
      <c r="H23" s="85">
        <f>'1.2.sz.mell.'!L23+'1.3.sz.mell.'!L23+'1.4.sz.mell.'!L23</f>
        <v>0</v>
      </c>
    </row>
    <row r="24" spans="1:8" s="79" customFormat="1" ht="12" customHeight="1" x14ac:dyDescent="0.2">
      <c r="A24" s="80" t="s">
        <v>389</v>
      </c>
      <c r="B24" s="84" t="s">
        <v>117</v>
      </c>
      <c r="C24" s="85">
        <f>'1.2.sz.mell.'!C24+'1.3.sz.mell.'!C24+'1.4.sz.mell.'!C24</f>
        <v>0</v>
      </c>
      <c r="D24" s="85"/>
      <c r="E24" s="85">
        <f>'1.2.sz.mell.'!I24+'1.3.sz.mell.'!I24+'1.4.sz.mell.'!I24</f>
        <v>0</v>
      </c>
      <c r="F24" s="85">
        <f>'1.2.sz.mell.'!J24+'1.3.sz.mell.'!J24+'1.4.sz.mell.'!J24</f>
        <v>0</v>
      </c>
      <c r="G24" s="85">
        <f>'1.2.sz.mell.'!K24+'1.3.sz.mell.'!K24+'1.4.sz.mell.'!K24</f>
        <v>0</v>
      </c>
      <c r="H24" s="85">
        <f>'1.2.sz.mell.'!L24+'1.3.sz.mell.'!L24+'1.4.sz.mell.'!L24</f>
        <v>0</v>
      </c>
    </row>
    <row r="25" spans="1:8" s="79" customFormat="1" ht="12" customHeight="1" x14ac:dyDescent="0.2">
      <c r="A25" s="80" t="s">
        <v>390</v>
      </c>
      <c r="B25" s="84" t="s">
        <v>118</v>
      </c>
      <c r="C25" s="85">
        <f>'1.2.sz.mell.'!C25+'1.3.sz.mell.'!C25+'1.4.sz.mell.'!C25</f>
        <v>0</v>
      </c>
      <c r="D25" s="85"/>
      <c r="E25" s="85">
        <f>'1.2.sz.mell.'!I25+'1.3.sz.mell.'!I25+'1.4.sz.mell.'!I25</f>
        <v>0</v>
      </c>
      <c r="F25" s="85">
        <f>'1.2.sz.mell.'!J25+'1.3.sz.mell.'!J25+'1.4.sz.mell.'!J25</f>
        <v>0</v>
      </c>
      <c r="G25" s="85">
        <f>'1.2.sz.mell.'!K25+'1.3.sz.mell.'!K25+'1.4.sz.mell.'!K25</f>
        <v>0</v>
      </c>
      <c r="H25" s="85">
        <f>'1.2.sz.mell.'!L25+'1.3.sz.mell.'!L25+'1.4.sz.mell.'!L25</f>
        <v>0</v>
      </c>
    </row>
    <row r="26" spans="1:8" s="79" customFormat="1" ht="12" customHeight="1" x14ac:dyDescent="0.2">
      <c r="A26" s="80" t="s">
        <v>391</v>
      </c>
      <c r="B26" s="84" t="s">
        <v>119</v>
      </c>
      <c r="C26" s="85">
        <f>'1.2.sz.mell.'!C26+'1.3.sz.mell.'!C26+'1.4.sz.mell.'!C26</f>
        <v>0</v>
      </c>
      <c r="D26" s="85"/>
      <c r="E26" s="85">
        <f>'1.2.sz.mell.'!I26+'1.3.sz.mell.'!I26+'1.4.sz.mell.'!I26</f>
        <v>0</v>
      </c>
      <c r="F26" s="85">
        <f>'1.2.sz.mell.'!J26+'1.3.sz.mell.'!J26+'1.4.sz.mell.'!J26</f>
        <v>0</v>
      </c>
      <c r="G26" s="85">
        <f>'1.2.sz.mell.'!K26+'1.3.sz.mell.'!K26+'1.4.sz.mell.'!K26</f>
        <v>0</v>
      </c>
      <c r="H26" s="85">
        <f>'1.2.sz.mell.'!L26+'1.3.sz.mell.'!L26+'1.4.sz.mell.'!L26</f>
        <v>0</v>
      </c>
    </row>
    <row r="27" spans="1:8" s="79" customFormat="1" ht="12" customHeight="1" x14ac:dyDescent="0.2">
      <c r="A27" s="80" t="s">
        <v>392</v>
      </c>
      <c r="B27" s="84" t="s">
        <v>120</v>
      </c>
      <c r="C27" s="85">
        <f>'1.2.sz.mell.'!C27+'1.3.sz.mell.'!C27+'1.4.sz.mell.'!C27</f>
        <v>0</v>
      </c>
      <c r="D27" s="85"/>
      <c r="E27" s="85">
        <f>'1.2.sz.mell.'!I27+'1.3.sz.mell.'!I27+'1.4.sz.mell.'!I27</f>
        <v>0</v>
      </c>
      <c r="F27" s="85">
        <f>'1.2.sz.mell.'!J27+'1.3.sz.mell.'!J27+'1.4.sz.mell.'!J27</f>
        <v>0</v>
      </c>
      <c r="G27" s="85">
        <f>'1.2.sz.mell.'!K27+'1.3.sz.mell.'!K27+'1.4.sz.mell.'!K27</f>
        <v>0</v>
      </c>
      <c r="H27" s="85">
        <f>'1.2.sz.mell.'!L27+'1.3.sz.mell.'!L27+'1.4.sz.mell.'!L27</f>
        <v>0</v>
      </c>
    </row>
    <row r="28" spans="1:8" s="79" customFormat="1" ht="12" customHeight="1" x14ac:dyDescent="0.2">
      <c r="A28" s="80" t="s">
        <v>393</v>
      </c>
      <c r="B28" s="84" t="s">
        <v>121</v>
      </c>
      <c r="C28" s="90">
        <f>'1.2.sz.mell.'!C28+'1.3.sz.mell.'!C28+'1.4.sz.mell.'!C28</f>
        <v>0</v>
      </c>
      <c r="D28" s="90"/>
      <c r="E28" s="90">
        <f>'1.2.sz.mell.'!I28+'1.3.sz.mell.'!I28+'1.4.sz.mell.'!I28</f>
        <v>0</v>
      </c>
      <c r="F28" s="90">
        <f>'1.2.sz.mell.'!J28+'1.3.sz.mell.'!J28+'1.4.sz.mell.'!J28</f>
        <v>0</v>
      </c>
      <c r="G28" s="90">
        <f>'1.2.sz.mell.'!K28+'1.3.sz.mell.'!K28+'1.4.sz.mell.'!K28</f>
        <v>0</v>
      </c>
      <c r="H28" s="90">
        <f>'1.2.sz.mell.'!L28+'1.3.sz.mell.'!L28+'1.4.sz.mell.'!L28</f>
        <v>0</v>
      </c>
    </row>
    <row r="29" spans="1:8" s="79" customFormat="1" ht="12" customHeight="1" x14ac:dyDescent="0.2">
      <c r="A29" s="80" t="s">
        <v>394</v>
      </c>
      <c r="B29" s="310" t="s">
        <v>353</v>
      </c>
      <c r="C29" s="91"/>
      <c r="D29" s="91"/>
      <c r="E29" s="91"/>
      <c r="F29" s="91"/>
      <c r="G29" s="91"/>
      <c r="H29" s="91"/>
    </row>
    <row r="30" spans="1:8" s="79" customFormat="1" ht="12" customHeight="1" thickBot="1" x14ac:dyDescent="0.25">
      <c r="A30" s="80" t="s">
        <v>395</v>
      </c>
      <c r="B30" s="311" t="s">
        <v>122</v>
      </c>
      <c r="C30" s="91">
        <f>'1.2.sz.mell.'!C30+'1.3.sz.mell.'!C30+'1.4.sz.mell.'!C30</f>
        <v>109865000</v>
      </c>
      <c r="D30" s="91"/>
      <c r="E30" s="91">
        <f>'1.2.sz.mell.'!I30+'1.3.sz.mell.'!I30+'1.4.sz.mell.'!I30</f>
        <v>0</v>
      </c>
      <c r="F30" s="91">
        <f>'1.2.sz.mell.'!J30+'1.3.sz.mell.'!J30+'1.4.sz.mell.'!J30</f>
        <v>0</v>
      </c>
      <c r="G30" s="91">
        <f>'1.2.sz.mell.'!K30+'1.3.sz.mell.'!K30+'1.4.sz.mell.'!K30</f>
        <v>0</v>
      </c>
      <c r="H30" s="91">
        <f>'1.2.sz.mell.'!L30+'1.3.sz.mell.'!L30+'1.4.sz.mell.'!L30</f>
        <v>0</v>
      </c>
    </row>
    <row r="31" spans="1:8" s="79" customFormat="1" ht="12" customHeight="1" thickBot="1" x14ac:dyDescent="0.25">
      <c r="A31" s="77" t="s">
        <v>17</v>
      </c>
      <c r="B31" s="78" t="s">
        <v>396</v>
      </c>
      <c r="C31" s="58">
        <f>SUM(C32:C36)</f>
        <v>0</v>
      </c>
      <c r="D31" s="58"/>
      <c r="E31" s="58">
        <f t="shared" ref="E31:H31" si="3">SUM(E32:E36)</f>
        <v>0</v>
      </c>
      <c r="F31" s="58">
        <f t="shared" si="3"/>
        <v>0</v>
      </c>
      <c r="G31" s="58">
        <f t="shared" si="3"/>
        <v>0</v>
      </c>
      <c r="H31" s="58">
        <f t="shared" si="3"/>
        <v>0</v>
      </c>
    </row>
    <row r="32" spans="1:8" s="79" customFormat="1" ht="12" customHeight="1" x14ac:dyDescent="0.2">
      <c r="A32" s="80" t="s">
        <v>335</v>
      </c>
      <c r="B32" s="81" t="s">
        <v>23</v>
      </c>
      <c r="C32" s="92">
        <f>'1.2.sz.mell.'!C32+'1.3.sz.mell.'!C32+'1.4.sz.mell.'!C32</f>
        <v>0</v>
      </c>
      <c r="D32" s="92"/>
      <c r="E32" s="92">
        <f>'1.2.sz.mell.'!I32+'1.3.sz.mell.'!I32+'1.4.sz.mell.'!I32</f>
        <v>0</v>
      </c>
      <c r="F32" s="92">
        <f>'1.2.sz.mell.'!J32+'1.3.sz.mell.'!J32+'1.4.sz.mell.'!J32</f>
        <v>0</v>
      </c>
      <c r="G32" s="92">
        <f>'1.2.sz.mell.'!K32+'1.3.sz.mell.'!K32+'1.4.sz.mell.'!K32</f>
        <v>0</v>
      </c>
      <c r="H32" s="92">
        <f>'1.2.sz.mell.'!L32+'1.3.sz.mell.'!L32+'1.4.sz.mell.'!L32</f>
        <v>0</v>
      </c>
    </row>
    <row r="33" spans="1:8" s="79" customFormat="1" ht="12" customHeight="1" x14ac:dyDescent="0.2">
      <c r="A33" s="80" t="s">
        <v>336</v>
      </c>
      <c r="B33" s="84" t="s">
        <v>25</v>
      </c>
      <c r="C33" s="90">
        <f>'1.2.sz.mell.'!C33+'1.3.sz.mell.'!C33+'1.4.sz.mell.'!C33</f>
        <v>0</v>
      </c>
      <c r="D33" s="90"/>
      <c r="E33" s="90">
        <f>'1.2.sz.mell.'!I33+'1.3.sz.mell.'!I33+'1.4.sz.mell.'!I33</f>
        <v>0</v>
      </c>
      <c r="F33" s="90">
        <f>'1.2.sz.mell.'!J33+'1.3.sz.mell.'!J33+'1.4.sz.mell.'!J33</f>
        <v>0</v>
      </c>
      <c r="G33" s="90">
        <f>'1.2.sz.mell.'!K33+'1.3.sz.mell.'!K33+'1.4.sz.mell.'!K33</f>
        <v>0</v>
      </c>
      <c r="H33" s="90">
        <f>'1.2.sz.mell.'!L33+'1.3.sz.mell.'!L33+'1.4.sz.mell.'!L33</f>
        <v>0</v>
      </c>
    </row>
    <row r="34" spans="1:8" s="79" customFormat="1" ht="12" customHeight="1" x14ac:dyDescent="0.2">
      <c r="A34" s="80" t="s">
        <v>337</v>
      </c>
      <c r="B34" s="84" t="s">
        <v>27</v>
      </c>
      <c r="C34" s="90">
        <f>'1.2.sz.mell.'!C34+'1.3.sz.mell.'!C34+'1.4.sz.mell.'!C34</f>
        <v>0</v>
      </c>
      <c r="D34" s="90"/>
      <c r="E34" s="90">
        <f>'1.2.sz.mell.'!I34+'1.3.sz.mell.'!I34+'1.4.sz.mell.'!I34</f>
        <v>0</v>
      </c>
      <c r="F34" s="90">
        <f>'1.2.sz.mell.'!J34+'1.3.sz.mell.'!J34+'1.4.sz.mell.'!J34</f>
        <v>0</v>
      </c>
      <c r="G34" s="90">
        <f>'1.2.sz.mell.'!K34+'1.3.sz.mell.'!K34+'1.4.sz.mell.'!K34</f>
        <v>0</v>
      </c>
      <c r="H34" s="90">
        <f>'1.2.sz.mell.'!L34+'1.3.sz.mell.'!L34+'1.4.sz.mell.'!L34</f>
        <v>0</v>
      </c>
    </row>
    <row r="35" spans="1:8" s="79" customFormat="1" ht="12" customHeight="1" x14ac:dyDescent="0.2">
      <c r="A35" s="80" t="s">
        <v>338</v>
      </c>
      <c r="B35" s="84" t="s">
        <v>123</v>
      </c>
      <c r="C35" s="90">
        <f>'1.2.sz.mell.'!C35+'1.3.sz.mell.'!C35+'1.4.sz.mell.'!C35</f>
        <v>0</v>
      </c>
      <c r="D35" s="90"/>
      <c r="E35" s="90">
        <f>'1.2.sz.mell.'!I35+'1.3.sz.mell.'!I35+'1.4.sz.mell.'!I35</f>
        <v>0</v>
      </c>
      <c r="F35" s="90">
        <f>'1.2.sz.mell.'!J35+'1.3.sz.mell.'!J35+'1.4.sz.mell.'!J35</f>
        <v>0</v>
      </c>
      <c r="G35" s="90">
        <f>'1.2.sz.mell.'!K35+'1.3.sz.mell.'!K35+'1.4.sz.mell.'!K35</f>
        <v>0</v>
      </c>
      <c r="H35" s="90">
        <f>'1.2.sz.mell.'!L35+'1.3.sz.mell.'!L35+'1.4.sz.mell.'!L35</f>
        <v>0</v>
      </c>
    </row>
    <row r="36" spans="1:8" s="79" customFormat="1" ht="12" customHeight="1" thickBot="1" x14ac:dyDescent="0.25">
      <c r="A36" s="80" t="s">
        <v>339</v>
      </c>
      <c r="B36" s="87" t="s">
        <v>124</v>
      </c>
      <c r="C36" s="91">
        <f>'1.2.sz.mell.'!C36+'1.3.sz.mell.'!C36+'1.4.sz.mell.'!C36</f>
        <v>0</v>
      </c>
      <c r="D36" s="91"/>
      <c r="E36" s="91">
        <f>'1.2.sz.mell.'!I36+'1.3.sz.mell.'!I36+'1.4.sz.mell.'!I36</f>
        <v>0</v>
      </c>
      <c r="F36" s="91">
        <f>'1.2.sz.mell.'!J36+'1.3.sz.mell.'!J36+'1.4.sz.mell.'!J36</f>
        <v>0</v>
      </c>
      <c r="G36" s="91">
        <f>'1.2.sz.mell.'!K36+'1.3.sz.mell.'!K36+'1.4.sz.mell.'!K36</f>
        <v>0</v>
      </c>
      <c r="H36" s="91">
        <f>'1.2.sz.mell.'!L36+'1.3.sz.mell.'!L36+'1.4.sz.mell.'!L36</f>
        <v>0</v>
      </c>
    </row>
    <row r="37" spans="1:8" s="79" customFormat="1" ht="12" customHeight="1" thickBot="1" x14ac:dyDescent="0.25">
      <c r="A37" s="77" t="s">
        <v>397</v>
      </c>
      <c r="B37" s="78" t="s">
        <v>398</v>
      </c>
      <c r="C37" s="58">
        <f>SUM(C38:C40)</f>
        <v>0</v>
      </c>
      <c r="D37" s="58"/>
      <c r="E37" s="58">
        <f t="shared" ref="E37:H37" si="4">SUM(E38:E40)</f>
        <v>0</v>
      </c>
      <c r="F37" s="58">
        <f t="shared" si="4"/>
        <v>0</v>
      </c>
      <c r="G37" s="58">
        <f t="shared" si="4"/>
        <v>0</v>
      </c>
      <c r="H37" s="58">
        <f t="shared" si="4"/>
        <v>0</v>
      </c>
    </row>
    <row r="38" spans="1:8" s="79" customFormat="1" ht="12" customHeight="1" x14ac:dyDescent="0.2">
      <c r="A38" s="80" t="s">
        <v>399</v>
      </c>
      <c r="B38" s="81" t="s">
        <v>125</v>
      </c>
      <c r="C38" s="82">
        <f>'1.2.sz.mell.'!C38+'1.3.sz.mell.'!C38+'1.4.sz.mell.'!C38</f>
        <v>0</v>
      </c>
      <c r="D38" s="82"/>
      <c r="E38" s="82">
        <f>'1.2.sz.mell.'!I38+'1.3.sz.mell.'!I38+'1.4.sz.mell.'!I38</f>
        <v>0</v>
      </c>
      <c r="F38" s="82">
        <f>'1.2.sz.mell.'!J38+'1.3.sz.mell.'!J38+'1.4.sz.mell.'!J38</f>
        <v>0</v>
      </c>
      <c r="G38" s="82">
        <f>'1.2.sz.mell.'!K38+'1.3.sz.mell.'!K38+'1.4.sz.mell.'!K38</f>
        <v>0</v>
      </c>
      <c r="H38" s="82">
        <f>'1.2.sz.mell.'!L38+'1.3.sz.mell.'!L38+'1.4.sz.mell.'!L38</f>
        <v>0</v>
      </c>
    </row>
    <row r="39" spans="1:8" s="79" customFormat="1" ht="12" customHeight="1" x14ac:dyDescent="0.2">
      <c r="A39" s="80" t="s">
        <v>400</v>
      </c>
      <c r="B39" s="84" t="s">
        <v>126</v>
      </c>
      <c r="C39" s="85">
        <f>'1.2.sz.mell.'!C39+'1.3.sz.mell.'!C39+'1.4.sz.mell.'!C39</f>
        <v>0</v>
      </c>
      <c r="D39" s="85"/>
      <c r="E39" s="85">
        <f>'1.2.sz.mell.'!I39+'1.3.sz.mell.'!I39+'1.4.sz.mell.'!I39</f>
        <v>0</v>
      </c>
      <c r="F39" s="85">
        <f>'1.2.sz.mell.'!J39+'1.3.sz.mell.'!J39+'1.4.sz.mell.'!J39</f>
        <v>0</v>
      </c>
      <c r="G39" s="85">
        <f>'1.2.sz.mell.'!K39+'1.3.sz.mell.'!K39+'1.4.sz.mell.'!K39</f>
        <v>0</v>
      </c>
      <c r="H39" s="85">
        <f>'1.2.sz.mell.'!L39+'1.3.sz.mell.'!L39+'1.4.sz.mell.'!L39</f>
        <v>0</v>
      </c>
    </row>
    <row r="40" spans="1:8" s="79" customFormat="1" ht="12" customHeight="1" x14ac:dyDescent="0.2">
      <c r="A40" s="80" t="s">
        <v>401</v>
      </c>
      <c r="B40" s="84" t="s">
        <v>127</v>
      </c>
      <c r="C40" s="85">
        <f>'1.2.sz.mell.'!C40+'1.3.sz.mell.'!C40+'1.4.sz.mell.'!C40</f>
        <v>0</v>
      </c>
      <c r="D40" s="85"/>
      <c r="E40" s="85">
        <f>'1.2.sz.mell.'!I40+'1.3.sz.mell.'!I40+'1.4.sz.mell.'!I40</f>
        <v>0</v>
      </c>
      <c r="F40" s="85">
        <f>'1.2.sz.mell.'!J40+'1.3.sz.mell.'!J40+'1.4.sz.mell.'!J40</f>
        <v>0</v>
      </c>
      <c r="G40" s="85">
        <f>'1.2.sz.mell.'!K40+'1.3.sz.mell.'!K40+'1.4.sz.mell.'!K40</f>
        <v>0</v>
      </c>
      <c r="H40" s="85">
        <f>'1.2.sz.mell.'!L40+'1.3.sz.mell.'!L40+'1.4.sz.mell.'!L40</f>
        <v>0</v>
      </c>
    </row>
    <row r="41" spans="1:8" s="79" customFormat="1" ht="12" customHeight="1" thickBot="1" x14ac:dyDescent="0.25">
      <c r="A41" s="80" t="s">
        <v>402</v>
      </c>
      <c r="B41" s="87" t="s">
        <v>128</v>
      </c>
      <c r="C41" s="89">
        <f>'1.2.sz.mell.'!C41+'1.3.sz.mell.'!C41+'1.4.sz.mell.'!C41</f>
        <v>0</v>
      </c>
      <c r="D41" s="89"/>
      <c r="E41" s="89">
        <f>'1.2.sz.mell.'!I41+'1.3.sz.mell.'!I41+'1.4.sz.mell.'!I41</f>
        <v>0</v>
      </c>
      <c r="F41" s="89">
        <f>'1.2.sz.mell.'!J41+'1.3.sz.mell.'!J41+'1.4.sz.mell.'!J41</f>
        <v>0</v>
      </c>
      <c r="G41" s="89">
        <f>'1.2.sz.mell.'!K41+'1.3.sz.mell.'!K41+'1.4.sz.mell.'!K41</f>
        <v>0</v>
      </c>
      <c r="H41" s="89">
        <f>'1.2.sz.mell.'!L41+'1.3.sz.mell.'!L41+'1.4.sz.mell.'!L41</f>
        <v>0</v>
      </c>
    </row>
    <row r="42" spans="1:8" s="79" customFormat="1" ht="12" customHeight="1" thickBot="1" x14ac:dyDescent="0.25">
      <c r="A42" s="77" t="s">
        <v>28</v>
      </c>
      <c r="B42" s="88" t="s">
        <v>403</v>
      </c>
      <c r="C42" s="58">
        <f>SUM(C43:C45)</f>
        <v>0</v>
      </c>
      <c r="D42" s="58"/>
      <c r="E42" s="58">
        <f t="shared" ref="E42:H42" si="5">SUM(E43:E45)</f>
        <v>0</v>
      </c>
      <c r="F42" s="58">
        <f t="shared" si="5"/>
        <v>0</v>
      </c>
      <c r="G42" s="58">
        <f t="shared" si="5"/>
        <v>0</v>
      </c>
      <c r="H42" s="58">
        <f t="shared" si="5"/>
        <v>0</v>
      </c>
    </row>
    <row r="43" spans="1:8" s="79" customFormat="1" ht="12" customHeight="1" x14ac:dyDescent="0.2">
      <c r="A43" s="80" t="s">
        <v>404</v>
      </c>
      <c r="B43" s="81" t="s">
        <v>129</v>
      </c>
      <c r="C43" s="90">
        <f>'1.2.sz.mell.'!C43+'1.3.sz.mell.'!C43+'1.4.sz.mell.'!C43</f>
        <v>0</v>
      </c>
      <c r="D43" s="90"/>
      <c r="E43" s="90">
        <f>'1.2.sz.mell.'!I43+'1.3.sz.mell.'!I43+'1.4.sz.mell.'!I43</f>
        <v>0</v>
      </c>
      <c r="F43" s="90">
        <f>'1.2.sz.mell.'!J43+'1.3.sz.mell.'!J43+'1.4.sz.mell.'!J43</f>
        <v>0</v>
      </c>
      <c r="G43" s="90">
        <f>'1.2.sz.mell.'!K43+'1.3.sz.mell.'!K43+'1.4.sz.mell.'!K43</f>
        <v>0</v>
      </c>
      <c r="H43" s="90">
        <f>'1.2.sz.mell.'!L43+'1.3.sz.mell.'!L43+'1.4.sz.mell.'!L43</f>
        <v>0</v>
      </c>
    </row>
    <row r="44" spans="1:8" s="79" customFormat="1" ht="12" customHeight="1" x14ac:dyDescent="0.2">
      <c r="A44" s="80" t="s">
        <v>405</v>
      </c>
      <c r="B44" s="84" t="s">
        <v>130</v>
      </c>
      <c r="C44" s="90">
        <f>'1.2.sz.mell.'!C44+'1.3.sz.mell.'!C44+'1.4.sz.mell.'!C44</f>
        <v>0</v>
      </c>
      <c r="D44" s="90"/>
      <c r="E44" s="90">
        <f>'1.2.sz.mell.'!I44+'1.3.sz.mell.'!I44+'1.4.sz.mell.'!I44</f>
        <v>0</v>
      </c>
      <c r="F44" s="90">
        <f>'1.2.sz.mell.'!J44+'1.3.sz.mell.'!J44+'1.4.sz.mell.'!J44</f>
        <v>0</v>
      </c>
      <c r="G44" s="90">
        <f>'1.2.sz.mell.'!K44+'1.3.sz.mell.'!K44+'1.4.sz.mell.'!K44</f>
        <v>0</v>
      </c>
      <c r="H44" s="90">
        <f>'1.2.sz.mell.'!L44+'1.3.sz.mell.'!L44+'1.4.sz.mell.'!L44</f>
        <v>0</v>
      </c>
    </row>
    <row r="45" spans="1:8" s="79" customFormat="1" ht="12" customHeight="1" x14ac:dyDescent="0.2">
      <c r="A45" s="80" t="s">
        <v>406</v>
      </c>
      <c r="B45" s="84" t="s">
        <v>131</v>
      </c>
      <c r="C45" s="90">
        <f>'1.2.sz.mell.'!C45+'1.3.sz.mell.'!C45+'1.4.sz.mell.'!C45</f>
        <v>0</v>
      </c>
      <c r="D45" s="90"/>
      <c r="E45" s="90">
        <f>'1.2.sz.mell.'!I45+'1.3.sz.mell.'!I45+'1.4.sz.mell.'!I45</f>
        <v>0</v>
      </c>
      <c r="F45" s="90">
        <f>'1.2.sz.mell.'!J45+'1.3.sz.mell.'!J45+'1.4.sz.mell.'!J45</f>
        <v>0</v>
      </c>
      <c r="G45" s="90">
        <f>'1.2.sz.mell.'!K45+'1.3.sz.mell.'!K45+'1.4.sz.mell.'!K45</f>
        <v>0</v>
      </c>
      <c r="H45" s="90">
        <f>'1.2.sz.mell.'!L45+'1.3.sz.mell.'!L45+'1.4.sz.mell.'!L45</f>
        <v>0</v>
      </c>
    </row>
    <row r="46" spans="1:8" s="79" customFormat="1" ht="12" customHeight="1" thickBot="1" x14ac:dyDescent="0.25">
      <c r="A46" s="80" t="s">
        <v>407</v>
      </c>
      <c r="B46" s="87" t="s">
        <v>132</v>
      </c>
      <c r="C46" s="90">
        <f>'1.2.sz.mell.'!C46+'1.3.sz.mell.'!C46+'1.4.sz.mell.'!C46</f>
        <v>0</v>
      </c>
      <c r="D46" s="90"/>
      <c r="E46" s="90">
        <f>'1.2.sz.mell.'!I46+'1.3.sz.mell.'!I46+'1.4.sz.mell.'!I46</f>
        <v>0</v>
      </c>
      <c r="F46" s="90">
        <f>'1.2.sz.mell.'!J46+'1.3.sz.mell.'!J46+'1.4.sz.mell.'!J46</f>
        <v>0</v>
      </c>
      <c r="G46" s="90">
        <f>'1.2.sz.mell.'!K46+'1.3.sz.mell.'!K46+'1.4.sz.mell.'!K46</f>
        <v>0</v>
      </c>
      <c r="H46" s="90">
        <f>'1.2.sz.mell.'!L46+'1.3.sz.mell.'!L46+'1.4.sz.mell.'!L46</f>
        <v>0</v>
      </c>
    </row>
    <row r="47" spans="1:8" s="79" customFormat="1" ht="12" customHeight="1" thickBot="1" x14ac:dyDescent="0.25">
      <c r="A47" s="77" t="s">
        <v>30</v>
      </c>
      <c r="B47" s="78" t="s">
        <v>297</v>
      </c>
      <c r="C47" s="65">
        <f>C5+C12+C19+C31+C37+C42</f>
        <v>484285000</v>
      </c>
      <c r="D47" s="65"/>
      <c r="E47" s="65" t="e">
        <f>+#REF!+E5+E12+#REF!+E19+E31+E37+E42</f>
        <v>#REF!</v>
      </c>
      <c r="F47" s="65" t="e">
        <f>+#REF!+F5+F12+#REF!+F19+F31+F37+F42</f>
        <v>#REF!</v>
      </c>
      <c r="G47" s="65" t="e">
        <f>+#REF!+G5+G12+#REF!+G19+G31+G37+G42</f>
        <v>#REF!</v>
      </c>
      <c r="H47" s="65" t="e">
        <f>+#REF!+H5+H12+#REF!+H19+H31+H37+H42</f>
        <v>#REF!</v>
      </c>
    </row>
    <row r="48" spans="1:8" s="79" customFormat="1" ht="12" customHeight="1" thickBot="1" x14ac:dyDescent="0.25">
      <c r="A48" s="93" t="s">
        <v>408</v>
      </c>
      <c r="B48" s="88" t="s">
        <v>412</v>
      </c>
      <c r="C48" s="58">
        <f>SUM(C49:C51)</f>
        <v>0</v>
      </c>
      <c r="D48" s="58"/>
      <c r="E48" s="58">
        <f t="shared" ref="E48:H48" si="6">SUM(E49:E51)</f>
        <v>0</v>
      </c>
      <c r="F48" s="58">
        <f t="shared" si="6"/>
        <v>0</v>
      </c>
      <c r="G48" s="58">
        <f t="shared" si="6"/>
        <v>0</v>
      </c>
      <c r="H48" s="58">
        <f t="shared" si="6"/>
        <v>0</v>
      </c>
    </row>
    <row r="49" spans="1:8" s="79" customFormat="1" ht="12" customHeight="1" x14ac:dyDescent="0.2">
      <c r="A49" s="80" t="s">
        <v>409</v>
      </c>
      <c r="B49" s="81" t="s">
        <v>133</v>
      </c>
      <c r="C49" s="90">
        <f>'1.2.sz.mell.'!C49+'1.3.sz.mell.'!C49+'1.4.sz.mell.'!C49</f>
        <v>0</v>
      </c>
      <c r="D49" s="90"/>
      <c r="E49" s="90">
        <f>'1.2.sz.mell.'!I49+'1.3.sz.mell.'!I49+'1.4.sz.mell.'!I49</f>
        <v>0</v>
      </c>
      <c r="F49" s="90">
        <f>'1.2.sz.mell.'!J49+'1.3.sz.mell.'!J49+'1.4.sz.mell.'!J49</f>
        <v>0</v>
      </c>
      <c r="G49" s="90">
        <f>'1.2.sz.mell.'!K49+'1.3.sz.mell.'!K49+'1.4.sz.mell.'!K49</f>
        <v>0</v>
      </c>
      <c r="H49" s="90">
        <f>'1.2.sz.mell.'!L49+'1.3.sz.mell.'!L49+'1.4.sz.mell.'!L49</f>
        <v>0</v>
      </c>
    </row>
    <row r="50" spans="1:8" s="79" customFormat="1" ht="12" customHeight="1" x14ac:dyDescent="0.2">
      <c r="A50" s="80" t="s">
        <v>410</v>
      </c>
      <c r="B50" s="84" t="s">
        <v>134</v>
      </c>
      <c r="C50" s="90">
        <f>'1.2.sz.mell.'!C50+'1.3.sz.mell.'!C50+'1.4.sz.mell.'!C50</f>
        <v>0</v>
      </c>
      <c r="D50" s="90"/>
      <c r="E50" s="90">
        <f>'1.2.sz.mell.'!I50+'1.3.sz.mell.'!I50+'1.4.sz.mell.'!I50</f>
        <v>0</v>
      </c>
      <c r="F50" s="90">
        <f>'1.2.sz.mell.'!J50+'1.3.sz.mell.'!J50+'1.4.sz.mell.'!J50</f>
        <v>0</v>
      </c>
      <c r="G50" s="90">
        <f>'1.2.sz.mell.'!K50+'1.3.sz.mell.'!K50+'1.4.sz.mell.'!K50</f>
        <v>0</v>
      </c>
      <c r="H50" s="90">
        <f>'1.2.sz.mell.'!L50+'1.3.sz.mell.'!L50+'1.4.sz.mell.'!L50</f>
        <v>0</v>
      </c>
    </row>
    <row r="51" spans="1:8" s="79" customFormat="1" ht="12" customHeight="1" thickBot="1" x14ac:dyDescent="0.25">
      <c r="A51" s="80" t="s">
        <v>411</v>
      </c>
      <c r="B51" s="94" t="s">
        <v>135</v>
      </c>
      <c r="C51" s="90">
        <f>'1.2.sz.mell.'!C51+'1.3.sz.mell.'!C51+'1.4.sz.mell.'!C51</f>
        <v>0</v>
      </c>
      <c r="D51" s="90"/>
      <c r="E51" s="90">
        <f>'1.2.sz.mell.'!I51+'1.3.sz.mell.'!I51+'1.4.sz.mell.'!I51</f>
        <v>0</v>
      </c>
      <c r="F51" s="90">
        <f>'1.2.sz.mell.'!J51+'1.3.sz.mell.'!J51+'1.4.sz.mell.'!J51</f>
        <v>0</v>
      </c>
      <c r="G51" s="90">
        <f>'1.2.sz.mell.'!K51+'1.3.sz.mell.'!K51+'1.4.sz.mell.'!K51</f>
        <v>0</v>
      </c>
      <c r="H51" s="90">
        <f>'1.2.sz.mell.'!L51+'1.3.sz.mell.'!L51+'1.4.sz.mell.'!L51</f>
        <v>0</v>
      </c>
    </row>
    <row r="52" spans="1:8" s="79" customFormat="1" ht="12" customHeight="1" thickBot="1" x14ac:dyDescent="0.25">
      <c r="A52" s="93" t="s">
        <v>413</v>
      </c>
      <c r="B52" s="88" t="s">
        <v>414</v>
      </c>
      <c r="C52" s="58">
        <f>SUM(C53:C56)</f>
        <v>0</v>
      </c>
      <c r="D52" s="58"/>
      <c r="E52" s="58">
        <f t="shared" ref="E52:H52" si="7">SUM(E53:E56)</f>
        <v>0</v>
      </c>
      <c r="F52" s="58">
        <f t="shared" si="7"/>
        <v>0</v>
      </c>
      <c r="G52" s="58">
        <f t="shared" si="7"/>
        <v>0</v>
      </c>
      <c r="H52" s="58">
        <f t="shared" si="7"/>
        <v>0</v>
      </c>
    </row>
    <row r="53" spans="1:8" s="79" customFormat="1" ht="12" customHeight="1" x14ac:dyDescent="0.2">
      <c r="A53" s="80" t="s">
        <v>415</v>
      </c>
      <c r="B53" s="81" t="s">
        <v>136</v>
      </c>
      <c r="C53" s="90">
        <f>'1.2.sz.mell.'!C53+'1.3.sz.mell.'!C53+'1.4.sz.mell.'!C53</f>
        <v>0</v>
      </c>
      <c r="D53" s="90"/>
      <c r="E53" s="90">
        <f>'1.2.sz.mell.'!I53+'1.3.sz.mell.'!I53+'1.4.sz.mell.'!I53</f>
        <v>0</v>
      </c>
      <c r="F53" s="90">
        <f>'1.2.sz.mell.'!J53+'1.3.sz.mell.'!J53+'1.4.sz.mell.'!J53</f>
        <v>0</v>
      </c>
      <c r="G53" s="90">
        <f>'1.2.sz.mell.'!K53+'1.3.sz.mell.'!K53+'1.4.sz.mell.'!K53</f>
        <v>0</v>
      </c>
      <c r="H53" s="90">
        <f>'1.2.sz.mell.'!L53+'1.3.sz.mell.'!L53+'1.4.sz.mell.'!L53</f>
        <v>0</v>
      </c>
    </row>
    <row r="54" spans="1:8" s="79" customFormat="1" ht="12" customHeight="1" x14ac:dyDescent="0.2">
      <c r="A54" s="80" t="s">
        <v>416</v>
      </c>
      <c r="B54" s="84" t="s">
        <v>137</v>
      </c>
      <c r="C54" s="90">
        <f>'1.2.sz.mell.'!C54+'1.3.sz.mell.'!C54+'1.4.sz.mell.'!C54</f>
        <v>0</v>
      </c>
      <c r="D54" s="90"/>
      <c r="E54" s="90">
        <f>'1.2.sz.mell.'!I54+'1.3.sz.mell.'!I54+'1.4.sz.mell.'!I54</f>
        <v>0</v>
      </c>
      <c r="F54" s="90">
        <f>'1.2.sz.mell.'!J54+'1.3.sz.mell.'!J54+'1.4.sz.mell.'!J54</f>
        <v>0</v>
      </c>
      <c r="G54" s="90">
        <f>'1.2.sz.mell.'!K54+'1.3.sz.mell.'!K54+'1.4.sz.mell.'!K54</f>
        <v>0</v>
      </c>
      <c r="H54" s="90">
        <f>'1.2.sz.mell.'!L54+'1.3.sz.mell.'!L54+'1.4.sz.mell.'!L54</f>
        <v>0</v>
      </c>
    </row>
    <row r="55" spans="1:8" s="79" customFormat="1" ht="12" customHeight="1" x14ac:dyDescent="0.2">
      <c r="A55" s="80" t="s">
        <v>417</v>
      </c>
      <c r="B55" s="84" t="s">
        <v>138</v>
      </c>
      <c r="C55" s="90">
        <f>'1.2.sz.mell.'!C55+'1.3.sz.mell.'!C55+'1.4.sz.mell.'!C55</f>
        <v>0</v>
      </c>
      <c r="D55" s="90"/>
      <c r="E55" s="90">
        <f>'1.2.sz.mell.'!I55+'1.3.sz.mell.'!I55+'1.4.sz.mell.'!I55</f>
        <v>0</v>
      </c>
      <c r="F55" s="90">
        <f>'1.2.sz.mell.'!J55+'1.3.sz.mell.'!J55+'1.4.sz.mell.'!J55</f>
        <v>0</v>
      </c>
      <c r="G55" s="90">
        <f>'1.2.sz.mell.'!K55+'1.3.sz.mell.'!K55+'1.4.sz.mell.'!K55</f>
        <v>0</v>
      </c>
      <c r="H55" s="90">
        <f>'1.2.sz.mell.'!L55+'1.3.sz.mell.'!L55+'1.4.sz.mell.'!L55</f>
        <v>0</v>
      </c>
    </row>
    <row r="56" spans="1:8" s="79" customFormat="1" ht="12" customHeight="1" thickBot="1" x14ac:dyDescent="0.25">
      <c r="A56" s="80" t="s">
        <v>418</v>
      </c>
      <c r="B56" s="87" t="s">
        <v>139</v>
      </c>
      <c r="C56" s="90">
        <f>'1.2.sz.mell.'!C56+'1.3.sz.mell.'!C56+'1.4.sz.mell.'!C56</f>
        <v>0</v>
      </c>
      <c r="D56" s="90"/>
      <c r="E56" s="90">
        <f>'1.2.sz.mell.'!I56+'1.3.sz.mell.'!I56+'1.4.sz.mell.'!I56</f>
        <v>0</v>
      </c>
      <c r="F56" s="90">
        <f>'1.2.sz.mell.'!J56+'1.3.sz.mell.'!J56+'1.4.sz.mell.'!J56</f>
        <v>0</v>
      </c>
      <c r="G56" s="90">
        <f>'1.2.sz.mell.'!K56+'1.3.sz.mell.'!K56+'1.4.sz.mell.'!K56</f>
        <v>0</v>
      </c>
      <c r="H56" s="90">
        <f>'1.2.sz.mell.'!L56+'1.3.sz.mell.'!L56+'1.4.sz.mell.'!L56</f>
        <v>0</v>
      </c>
    </row>
    <row r="57" spans="1:8" s="79" customFormat="1" ht="12" customHeight="1" thickBot="1" x14ac:dyDescent="0.25">
      <c r="A57" s="93" t="s">
        <v>419</v>
      </c>
      <c r="B57" s="88" t="s">
        <v>420</v>
      </c>
      <c r="C57" s="58">
        <f>SUM(C58:C59)</f>
        <v>69908022</v>
      </c>
      <c r="D57" s="58"/>
      <c r="E57" s="58">
        <f t="shared" ref="E57:H57" si="8">SUM(E58:E59)</f>
        <v>0</v>
      </c>
      <c r="F57" s="58">
        <f t="shared" si="8"/>
        <v>0</v>
      </c>
      <c r="G57" s="58">
        <f t="shared" si="8"/>
        <v>0</v>
      </c>
      <c r="H57" s="58">
        <f t="shared" si="8"/>
        <v>0</v>
      </c>
    </row>
    <row r="58" spans="1:8" s="79" customFormat="1" ht="12" customHeight="1" x14ac:dyDescent="0.2">
      <c r="A58" s="80" t="s">
        <v>421</v>
      </c>
      <c r="B58" s="81" t="s">
        <v>141</v>
      </c>
      <c r="C58" s="90">
        <f>'1.2.sz.mell.'!C58+'1.3.sz.mell.'!C58+'1.4.sz.mell.'!C58</f>
        <v>69908022</v>
      </c>
      <c r="D58" s="90"/>
      <c r="E58" s="90">
        <f>'1.2.sz.mell.'!I58+'1.3.sz.mell.'!I58+'1.4.sz.mell.'!I58</f>
        <v>0</v>
      </c>
      <c r="F58" s="90">
        <f>'1.2.sz.mell.'!J58+'1.3.sz.mell.'!J58+'1.4.sz.mell.'!J58</f>
        <v>0</v>
      </c>
      <c r="G58" s="90">
        <f>'1.2.sz.mell.'!K58+'1.3.sz.mell.'!K58+'1.4.sz.mell.'!K58</f>
        <v>0</v>
      </c>
      <c r="H58" s="90">
        <f>'1.2.sz.mell.'!L58+'1.3.sz.mell.'!L58+'1.4.sz.mell.'!L58</f>
        <v>0</v>
      </c>
    </row>
    <row r="59" spans="1:8" s="79" customFormat="1" ht="12" customHeight="1" thickBot="1" x14ac:dyDescent="0.25">
      <c r="A59" s="80" t="s">
        <v>422</v>
      </c>
      <c r="B59" s="87" t="s">
        <v>142</v>
      </c>
      <c r="C59" s="90">
        <f>'1.2.sz.mell.'!C59+'1.3.sz.mell.'!C59+'1.4.sz.mell.'!C59</f>
        <v>0</v>
      </c>
      <c r="D59" s="90"/>
      <c r="E59" s="90">
        <f>'1.2.sz.mell.'!I59+'1.3.sz.mell.'!I59+'1.4.sz.mell.'!I59</f>
        <v>0</v>
      </c>
      <c r="F59" s="90">
        <f>'1.2.sz.mell.'!J59+'1.3.sz.mell.'!J59+'1.4.sz.mell.'!J59</f>
        <v>0</v>
      </c>
      <c r="G59" s="90">
        <f>'1.2.sz.mell.'!K59+'1.3.sz.mell.'!K59+'1.4.sz.mell.'!K59</f>
        <v>0</v>
      </c>
      <c r="H59" s="90">
        <f>'1.2.sz.mell.'!L59+'1.3.sz.mell.'!L59+'1.4.sz.mell.'!L59</f>
        <v>0</v>
      </c>
    </row>
    <row r="60" spans="1:8" s="79" customFormat="1" ht="12" customHeight="1" thickBot="1" x14ac:dyDescent="0.25">
      <c r="A60" s="93" t="s">
        <v>423</v>
      </c>
      <c r="B60" s="88" t="s">
        <v>424</v>
      </c>
      <c r="C60" s="58">
        <f>SUM(C61:C63)</f>
        <v>0</v>
      </c>
      <c r="D60" s="58"/>
      <c r="E60" s="58">
        <f t="shared" ref="E60:H60" si="9">SUM(E61:E63)</f>
        <v>0</v>
      </c>
      <c r="F60" s="58">
        <f t="shared" si="9"/>
        <v>0</v>
      </c>
      <c r="G60" s="58">
        <f t="shared" si="9"/>
        <v>0</v>
      </c>
      <c r="H60" s="58">
        <f t="shared" si="9"/>
        <v>0</v>
      </c>
    </row>
    <row r="61" spans="1:8" s="79" customFormat="1" ht="12" hidden="1" customHeight="1" x14ac:dyDescent="0.2">
      <c r="A61" s="80" t="s">
        <v>144</v>
      </c>
      <c r="B61" s="81" t="s">
        <v>145</v>
      </c>
      <c r="C61" s="90">
        <f>'1.2.sz.mell.'!C61+'1.3.sz.mell.'!C61+'1.4.sz.mell.'!C61</f>
        <v>0</v>
      </c>
      <c r="D61" s="90"/>
      <c r="E61" s="90">
        <f>'1.2.sz.mell.'!I61+'1.3.sz.mell.'!I61+'1.4.sz.mell.'!I61</f>
        <v>0</v>
      </c>
      <c r="F61" s="90">
        <f>'1.2.sz.mell.'!J61+'1.3.sz.mell.'!J61+'1.4.sz.mell.'!J61</f>
        <v>0</v>
      </c>
      <c r="G61" s="90">
        <f>'1.2.sz.mell.'!K61+'1.3.sz.mell.'!K61+'1.4.sz.mell.'!K61</f>
        <v>0</v>
      </c>
      <c r="H61" s="90">
        <f>'1.2.sz.mell.'!L61+'1.3.sz.mell.'!L61+'1.4.sz.mell.'!L61</f>
        <v>0</v>
      </c>
    </row>
    <row r="62" spans="1:8" s="79" customFormat="1" ht="12" hidden="1" customHeight="1" x14ac:dyDescent="0.2">
      <c r="A62" s="83" t="s">
        <v>146</v>
      </c>
      <c r="B62" s="84" t="s">
        <v>147</v>
      </c>
      <c r="C62" s="90">
        <f>'1.2.sz.mell.'!C62+'1.3.sz.mell.'!C62+'1.4.sz.mell.'!C62</f>
        <v>0</v>
      </c>
      <c r="D62" s="90"/>
      <c r="E62" s="90">
        <f>'1.2.sz.mell.'!I62+'1.3.sz.mell.'!I62+'1.4.sz.mell.'!I62</f>
        <v>0</v>
      </c>
      <c r="F62" s="90">
        <f>'1.2.sz.mell.'!J62+'1.3.sz.mell.'!J62+'1.4.sz.mell.'!J62</f>
        <v>0</v>
      </c>
      <c r="G62" s="90">
        <f>'1.2.sz.mell.'!K62+'1.3.sz.mell.'!K62+'1.4.sz.mell.'!K62</f>
        <v>0</v>
      </c>
      <c r="H62" s="90">
        <f>'1.2.sz.mell.'!L62+'1.3.sz.mell.'!L62+'1.4.sz.mell.'!L62</f>
        <v>0</v>
      </c>
    </row>
    <row r="63" spans="1:8" s="79" customFormat="1" ht="12" hidden="1" customHeight="1" thickBot="1" x14ac:dyDescent="0.25">
      <c r="A63" s="86" t="s">
        <v>148</v>
      </c>
      <c r="B63" s="87" t="s">
        <v>149</v>
      </c>
      <c r="C63" s="90">
        <f>'1.2.sz.mell.'!C63+'1.3.sz.mell.'!C63+'1.4.sz.mell.'!C63</f>
        <v>0</v>
      </c>
      <c r="D63" s="90"/>
      <c r="E63" s="90">
        <f>'1.2.sz.mell.'!I63+'1.3.sz.mell.'!I63+'1.4.sz.mell.'!I63</f>
        <v>0</v>
      </c>
      <c r="F63" s="90">
        <f>'1.2.sz.mell.'!J63+'1.3.sz.mell.'!J63+'1.4.sz.mell.'!J63</f>
        <v>0</v>
      </c>
      <c r="G63" s="90">
        <f>'1.2.sz.mell.'!K63+'1.3.sz.mell.'!K63+'1.4.sz.mell.'!K63</f>
        <v>0</v>
      </c>
      <c r="H63" s="90">
        <f>'1.2.sz.mell.'!L63+'1.3.sz.mell.'!L63+'1.4.sz.mell.'!L63</f>
        <v>0</v>
      </c>
    </row>
    <row r="64" spans="1:8" s="79" customFormat="1" ht="12" customHeight="1" thickBot="1" x14ac:dyDescent="0.25">
      <c r="A64" s="93" t="s">
        <v>140</v>
      </c>
      <c r="B64" s="88" t="s">
        <v>425</v>
      </c>
      <c r="C64" s="58">
        <f>SUM(C65:C68)</f>
        <v>0</v>
      </c>
      <c r="D64" s="58"/>
      <c r="E64" s="58">
        <f t="shared" ref="E64:H64" si="10">SUM(E65:E68)</f>
        <v>0</v>
      </c>
      <c r="F64" s="58">
        <f t="shared" si="10"/>
        <v>0</v>
      </c>
      <c r="G64" s="58">
        <f t="shared" si="10"/>
        <v>0</v>
      </c>
      <c r="H64" s="58">
        <f t="shared" si="10"/>
        <v>0</v>
      </c>
    </row>
    <row r="65" spans="1:8" s="79" customFormat="1" ht="12" hidden="1" customHeight="1" x14ac:dyDescent="0.2">
      <c r="A65" s="95" t="s">
        <v>151</v>
      </c>
      <c r="B65" s="81" t="s">
        <v>152</v>
      </c>
      <c r="C65" s="90">
        <f>'1.2.sz.mell.'!C65+'1.3.sz.mell.'!C65+'1.4.sz.mell.'!C65</f>
        <v>0</v>
      </c>
      <c r="D65" s="90"/>
      <c r="E65" s="90">
        <f>'1.2.sz.mell.'!I65+'1.3.sz.mell.'!I65+'1.4.sz.mell.'!I65</f>
        <v>0</v>
      </c>
      <c r="F65" s="90">
        <f>'1.2.sz.mell.'!J65+'1.3.sz.mell.'!J65+'1.4.sz.mell.'!J65</f>
        <v>0</v>
      </c>
      <c r="G65" s="90">
        <f>'1.2.sz.mell.'!K65+'1.3.sz.mell.'!K65+'1.4.sz.mell.'!K65</f>
        <v>0</v>
      </c>
      <c r="H65" s="90">
        <f>'1.2.sz.mell.'!L65+'1.3.sz.mell.'!L65+'1.4.sz.mell.'!L65</f>
        <v>0</v>
      </c>
    </row>
    <row r="66" spans="1:8" s="79" customFormat="1" ht="12" hidden="1" customHeight="1" x14ac:dyDescent="0.2">
      <c r="A66" s="96" t="s">
        <v>153</v>
      </c>
      <c r="B66" s="84" t="s">
        <v>154</v>
      </c>
      <c r="C66" s="90">
        <f>'1.2.sz.mell.'!C66+'1.3.sz.mell.'!C66+'1.4.sz.mell.'!C66</f>
        <v>0</v>
      </c>
      <c r="D66" s="90"/>
      <c r="E66" s="90">
        <f>'1.2.sz.mell.'!I66+'1.3.sz.mell.'!I66+'1.4.sz.mell.'!I66</f>
        <v>0</v>
      </c>
      <c r="F66" s="90">
        <f>'1.2.sz.mell.'!J66+'1.3.sz.mell.'!J66+'1.4.sz.mell.'!J66</f>
        <v>0</v>
      </c>
      <c r="G66" s="90">
        <f>'1.2.sz.mell.'!K66+'1.3.sz.mell.'!K66+'1.4.sz.mell.'!K66</f>
        <v>0</v>
      </c>
      <c r="H66" s="90">
        <f>'1.2.sz.mell.'!L66+'1.3.sz.mell.'!L66+'1.4.sz.mell.'!L66</f>
        <v>0</v>
      </c>
    </row>
    <row r="67" spans="1:8" s="79" customFormat="1" ht="12" hidden="1" customHeight="1" x14ac:dyDescent="0.2">
      <c r="A67" s="96" t="s">
        <v>155</v>
      </c>
      <c r="B67" s="84" t="s">
        <v>156</v>
      </c>
      <c r="C67" s="90">
        <f>'1.2.sz.mell.'!C67+'1.3.sz.mell.'!C67+'1.4.sz.mell.'!C67</f>
        <v>0</v>
      </c>
      <c r="D67" s="90"/>
      <c r="E67" s="90">
        <f>'1.2.sz.mell.'!I67+'1.3.sz.mell.'!I67+'1.4.sz.mell.'!I67</f>
        <v>0</v>
      </c>
      <c r="F67" s="90">
        <f>'1.2.sz.mell.'!J67+'1.3.sz.mell.'!J67+'1.4.sz.mell.'!J67</f>
        <v>0</v>
      </c>
      <c r="G67" s="90">
        <f>'1.2.sz.mell.'!K67+'1.3.sz.mell.'!K67+'1.4.sz.mell.'!K67</f>
        <v>0</v>
      </c>
      <c r="H67" s="90">
        <f>'1.2.sz.mell.'!L67+'1.3.sz.mell.'!L67+'1.4.sz.mell.'!L67</f>
        <v>0</v>
      </c>
    </row>
    <row r="68" spans="1:8" s="79" customFormat="1" ht="12" hidden="1" customHeight="1" thickBot="1" x14ac:dyDescent="0.25">
      <c r="A68" s="97" t="s">
        <v>157</v>
      </c>
      <c r="B68" s="87" t="s">
        <v>158</v>
      </c>
      <c r="C68" s="90">
        <f>'1.2.sz.mell.'!C68+'1.3.sz.mell.'!C68+'1.4.sz.mell.'!C68</f>
        <v>0</v>
      </c>
      <c r="D68" s="90"/>
      <c r="E68" s="90">
        <f>'1.2.sz.mell.'!I68+'1.3.sz.mell.'!I68+'1.4.sz.mell.'!I68</f>
        <v>0</v>
      </c>
      <c r="F68" s="90">
        <f>'1.2.sz.mell.'!J68+'1.3.sz.mell.'!J68+'1.4.sz.mell.'!J68</f>
        <v>0</v>
      </c>
      <c r="G68" s="90">
        <f>'1.2.sz.mell.'!K68+'1.3.sz.mell.'!K68+'1.4.sz.mell.'!K68</f>
        <v>0</v>
      </c>
      <c r="H68" s="90">
        <f>'1.2.sz.mell.'!L68+'1.3.sz.mell.'!L68+'1.4.sz.mell.'!L68</f>
        <v>0</v>
      </c>
    </row>
    <row r="69" spans="1:8" s="79" customFormat="1" ht="13.5" customHeight="1" thickBot="1" x14ac:dyDescent="0.25">
      <c r="A69" s="93" t="s">
        <v>143</v>
      </c>
      <c r="B69" s="88" t="s">
        <v>160</v>
      </c>
      <c r="C69" s="98"/>
      <c r="D69" s="98"/>
      <c r="E69" s="98"/>
      <c r="F69" s="98"/>
      <c r="G69" s="98"/>
      <c r="H69" s="98"/>
    </row>
    <row r="70" spans="1:8" s="79" customFormat="1" ht="15.75" customHeight="1" thickBot="1" x14ac:dyDescent="0.25">
      <c r="A70" s="93" t="s">
        <v>150</v>
      </c>
      <c r="B70" s="99" t="s">
        <v>426</v>
      </c>
      <c r="C70" s="65">
        <f>+C48+C52+C57+C60+C64+C69</f>
        <v>69908022</v>
      </c>
      <c r="D70" s="65"/>
      <c r="E70" s="65">
        <f t="shared" ref="E70:H70" si="11">+E48+E52+E57+E60+E64+E69</f>
        <v>0</v>
      </c>
      <c r="F70" s="65">
        <f t="shared" si="11"/>
        <v>0</v>
      </c>
      <c r="G70" s="65">
        <f t="shared" si="11"/>
        <v>0</v>
      </c>
      <c r="H70" s="65">
        <f t="shared" si="11"/>
        <v>0</v>
      </c>
    </row>
    <row r="71" spans="1:8" s="79" customFormat="1" ht="16.5" customHeight="1" thickBot="1" x14ac:dyDescent="0.25">
      <c r="A71" s="100" t="s">
        <v>159</v>
      </c>
      <c r="B71" s="101" t="s">
        <v>427</v>
      </c>
      <c r="C71" s="65">
        <f>+C47+C70</f>
        <v>554193022</v>
      </c>
      <c r="D71" s="65"/>
      <c r="E71" s="65" t="e">
        <f t="shared" ref="E71:H71" si="12">+E47+E70</f>
        <v>#REF!</v>
      </c>
      <c r="F71" s="65" t="e">
        <f t="shared" si="12"/>
        <v>#REF!</v>
      </c>
      <c r="G71" s="65" t="e">
        <f t="shared" si="12"/>
        <v>#REF!</v>
      </c>
      <c r="H71" s="65" t="e">
        <f t="shared" si="12"/>
        <v>#REF!</v>
      </c>
    </row>
    <row r="72" spans="1:8" s="79" customFormat="1" ht="16.5" customHeight="1" x14ac:dyDescent="0.2">
      <c r="A72" s="102"/>
      <c r="B72" s="102"/>
      <c r="C72" s="103"/>
      <c r="D72" s="103"/>
      <c r="E72" s="103"/>
      <c r="F72" s="103"/>
      <c r="G72" s="103"/>
      <c r="H72" s="103"/>
    </row>
    <row r="73" spans="1:8" ht="16.5" customHeight="1" x14ac:dyDescent="0.25">
      <c r="A73" s="423" t="s">
        <v>161</v>
      </c>
      <c r="B73" s="423"/>
      <c r="C73" s="423"/>
      <c r="D73" s="204"/>
      <c r="E73" s="204"/>
      <c r="F73" s="204"/>
      <c r="G73" s="204"/>
      <c r="H73" s="204"/>
    </row>
    <row r="74" spans="1:8" ht="16.5" customHeight="1" thickBot="1" x14ac:dyDescent="0.3">
      <c r="A74" s="424" t="s">
        <v>162</v>
      </c>
      <c r="B74" s="424"/>
      <c r="C74" s="69" t="s">
        <v>305</v>
      </c>
      <c r="D74" s="69"/>
      <c r="E74" s="104" t="s">
        <v>95</v>
      </c>
      <c r="F74" s="104" t="s">
        <v>95</v>
      </c>
      <c r="G74" s="104" t="s">
        <v>95</v>
      </c>
      <c r="H74" s="104" t="s">
        <v>95</v>
      </c>
    </row>
    <row r="75" spans="1:8" ht="24.75" thickBot="1" x14ac:dyDescent="0.3">
      <c r="A75" s="70" t="s">
        <v>96</v>
      </c>
      <c r="B75" s="71" t="s">
        <v>163</v>
      </c>
      <c r="C75" s="72" t="s">
        <v>442</v>
      </c>
      <c r="D75" s="72" t="s">
        <v>278</v>
      </c>
      <c r="E75" s="72" t="s">
        <v>277</v>
      </c>
      <c r="F75" s="72" t="s">
        <v>278</v>
      </c>
      <c r="G75" s="72" t="s">
        <v>279</v>
      </c>
      <c r="H75" s="72" t="s">
        <v>278</v>
      </c>
    </row>
    <row r="76" spans="1:8" s="76" customFormat="1" ht="12" customHeight="1" thickBot="1" x14ac:dyDescent="0.25">
      <c r="A76" s="57">
        <v>1</v>
      </c>
      <c r="B76" s="105">
        <v>2</v>
      </c>
      <c r="C76" s="106">
        <v>3</v>
      </c>
      <c r="D76" s="106"/>
      <c r="E76" s="106">
        <v>3</v>
      </c>
      <c r="F76" s="106">
        <v>3</v>
      </c>
      <c r="G76" s="106">
        <v>3</v>
      </c>
      <c r="H76" s="106">
        <v>3</v>
      </c>
    </row>
    <row r="77" spans="1:8" ht="12" customHeight="1" thickBot="1" x14ac:dyDescent="0.3">
      <c r="A77" s="107" t="s">
        <v>4</v>
      </c>
      <c r="B77" s="108" t="s">
        <v>164</v>
      </c>
      <c r="C77" s="109">
        <f>SUM(C78:C82)</f>
        <v>539239874</v>
      </c>
      <c r="D77" s="109"/>
      <c r="E77" s="109">
        <f t="shared" ref="E77:H77" si="13">SUM(E78:E82)</f>
        <v>0</v>
      </c>
      <c r="F77" s="109">
        <f t="shared" si="13"/>
        <v>0</v>
      </c>
      <c r="G77" s="109">
        <f t="shared" si="13"/>
        <v>0</v>
      </c>
      <c r="H77" s="109">
        <f t="shared" si="13"/>
        <v>0</v>
      </c>
    </row>
    <row r="78" spans="1:8" ht="12" customHeight="1" x14ac:dyDescent="0.25">
      <c r="A78" s="110" t="s">
        <v>5</v>
      </c>
      <c r="B78" s="111" t="s">
        <v>41</v>
      </c>
      <c r="C78" s="112">
        <f>'1.2.sz.mell.'!C78+'1.3.sz.mell.'!C78+'1.4.sz.mell.'!C78</f>
        <v>323592000</v>
      </c>
      <c r="D78" s="112"/>
      <c r="E78" s="112">
        <f>'1.2.sz.mell.'!I78+'1.3.sz.mell.'!I78+'1.4.sz.mell.'!I78</f>
        <v>0</v>
      </c>
      <c r="F78" s="112">
        <f>'1.2.sz.mell.'!J78+'1.3.sz.mell.'!J78+'1.4.sz.mell.'!J78</f>
        <v>0</v>
      </c>
      <c r="G78" s="112">
        <f>'1.2.sz.mell.'!K78+'1.3.sz.mell.'!K78+'1.4.sz.mell.'!K78</f>
        <v>0</v>
      </c>
      <c r="H78" s="112">
        <f>'1.2.sz.mell.'!L78+'1.3.sz.mell.'!L78+'1.4.sz.mell.'!L78</f>
        <v>0</v>
      </c>
    </row>
    <row r="79" spans="1:8" ht="12" customHeight="1" x14ac:dyDescent="0.25">
      <c r="A79" s="83" t="s">
        <v>6</v>
      </c>
      <c r="B79" s="19" t="s">
        <v>42</v>
      </c>
      <c r="C79" s="85">
        <f>'1.2.sz.mell.'!C79+'1.3.sz.mell.'!C79+'1.4.sz.mell.'!C79</f>
        <v>39657000</v>
      </c>
      <c r="D79" s="85"/>
      <c r="E79" s="85">
        <f>'1.2.sz.mell.'!I79+'1.3.sz.mell.'!I79+'1.4.sz.mell.'!I79</f>
        <v>0</v>
      </c>
      <c r="F79" s="85">
        <f>'1.2.sz.mell.'!J79+'1.3.sz.mell.'!J79+'1.4.sz.mell.'!J79</f>
        <v>0</v>
      </c>
      <c r="G79" s="85">
        <f>'1.2.sz.mell.'!K79+'1.3.sz.mell.'!K79+'1.4.sz.mell.'!K79</f>
        <v>0</v>
      </c>
      <c r="H79" s="85">
        <f>'1.2.sz.mell.'!L79+'1.3.sz.mell.'!L79+'1.4.sz.mell.'!L79</f>
        <v>0</v>
      </c>
    </row>
    <row r="80" spans="1:8" ht="12" customHeight="1" x14ac:dyDescent="0.25">
      <c r="A80" s="83" t="s">
        <v>7</v>
      </c>
      <c r="B80" s="19" t="s">
        <v>43</v>
      </c>
      <c r="C80" s="89">
        <f>'1.2.sz.mell.'!C80+'1.3.sz.mell.'!C80+'1.4.sz.mell.'!C80</f>
        <v>103849000</v>
      </c>
      <c r="D80" s="89"/>
      <c r="E80" s="89">
        <f>'1.2.sz.mell.'!I80+'1.3.sz.mell.'!I80+'1.4.sz.mell.'!I80</f>
        <v>0</v>
      </c>
      <c r="F80" s="89">
        <f>'1.2.sz.mell.'!J80+'1.3.sz.mell.'!J80+'1.4.sz.mell.'!J80</f>
        <v>0</v>
      </c>
      <c r="G80" s="89">
        <f>'1.2.sz.mell.'!K80+'1.3.sz.mell.'!K80+'1.4.sz.mell.'!K80</f>
        <v>0</v>
      </c>
      <c r="H80" s="89">
        <f>'1.2.sz.mell.'!L80+'1.3.sz.mell.'!L80+'1.4.sz.mell.'!L80</f>
        <v>0</v>
      </c>
    </row>
    <row r="81" spans="1:8" ht="12" customHeight="1" x14ac:dyDescent="0.25">
      <c r="A81" s="83" t="s">
        <v>8</v>
      </c>
      <c r="B81" s="113" t="s">
        <v>44</v>
      </c>
      <c r="C81" s="89">
        <f>'1.2.sz.mell.'!C81+'1.3.sz.mell.'!C81+'1.4.sz.mell.'!C81</f>
        <v>0</v>
      </c>
      <c r="D81" s="89"/>
      <c r="E81" s="89">
        <f>'1.2.sz.mell.'!I81+'1.3.sz.mell.'!I81+'1.4.sz.mell.'!I81</f>
        <v>0</v>
      </c>
      <c r="F81" s="89">
        <f>'1.2.sz.mell.'!J81+'1.3.sz.mell.'!J81+'1.4.sz.mell.'!J81</f>
        <v>0</v>
      </c>
      <c r="G81" s="89">
        <f>'1.2.sz.mell.'!K81+'1.3.sz.mell.'!K81+'1.4.sz.mell.'!K81</f>
        <v>0</v>
      </c>
      <c r="H81" s="89">
        <f>'1.2.sz.mell.'!L81+'1.3.sz.mell.'!L81+'1.4.sz.mell.'!L81</f>
        <v>0</v>
      </c>
    </row>
    <row r="82" spans="1:8" ht="12" customHeight="1" thickBot="1" x14ac:dyDescent="0.3">
      <c r="A82" s="83" t="s">
        <v>165</v>
      </c>
      <c r="B82" s="114" t="s">
        <v>45</v>
      </c>
      <c r="C82" s="89">
        <f>'1.2.sz.mell.'!C82+'1.3.sz.mell.'!C82+'1.4.sz.mell.'!C82</f>
        <v>72141874</v>
      </c>
      <c r="D82" s="89"/>
      <c r="E82" s="89">
        <f>'1.2.sz.mell.'!I82+'1.3.sz.mell.'!I82+'1.4.sz.mell.'!I82</f>
        <v>0</v>
      </c>
      <c r="F82" s="89">
        <f>'1.2.sz.mell.'!J82+'1.3.sz.mell.'!J82+'1.4.sz.mell.'!J82</f>
        <v>0</v>
      </c>
      <c r="G82" s="89">
        <f>'1.2.sz.mell.'!K82+'1.3.sz.mell.'!K82+'1.4.sz.mell.'!K82</f>
        <v>0</v>
      </c>
      <c r="H82" s="89">
        <f>'1.2.sz.mell.'!L82+'1.3.sz.mell.'!L82+'1.4.sz.mell.'!L82</f>
        <v>0</v>
      </c>
    </row>
    <row r="83" spans="1:8" ht="12" customHeight="1" thickBot="1" x14ac:dyDescent="0.3">
      <c r="A83" s="77" t="s">
        <v>10</v>
      </c>
      <c r="B83" s="116" t="s">
        <v>166</v>
      </c>
      <c r="C83" s="58">
        <f>+C84+C86+C88</f>
        <v>850000</v>
      </c>
      <c r="D83" s="58"/>
      <c r="E83" s="58">
        <f t="shared" ref="E83:H83" si="14">+E84+E86+E88</f>
        <v>0</v>
      </c>
      <c r="F83" s="58">
        <f t="shared" si="14"/>
        <v>0</v>
      </c>
      <c r="G83" s="58">
        <f t="shared" si="14"/>
        <v>0</v>
      </c>
      <c r="H83" s="58">
        <f t="shared" si="14"/>
        <v>0</v>
      </c>
    </row>
    <row r="84" spans="1:8" ht="12" customHeight="1" x14ac:dyDescent="0.25">
      <c r="A84" s="80" t="s">
        <v>11</v>
      </c>
      <c r="B84" s="19" t="s">
        <v>47</v>
      </c>
      <c r="C84" s="82">
        <f>'1.2.sz.mell.'!C84+'1.3.sz.mell.'!C84+'1.4.sz.mell.'!C84</f>
        <v>850000</v>
      </c>
      <c r="D84" s="82"/>
      <c r="E84" s="82">
        <f>'1.2.sz.mell.'!I84+'1.3.sz.mell.'!I84+'1.4.sz.mell.'!I84</f>
        <v>0</v>
      </c>
      <c r="F84" s="82">
        <f>'1.2.sz.mell.'!J84+'1.3.sz.mell.'!J84+'1.4.sz.mell.'!J84</f>
        <v>0</v>
      </c>
      <c r="G84" s="82">
        <f>'1.2.sz.mell.'!K84+'1.3.sz.mell.'!K84+'1.4.sz.mell.'!K84</f>
        <v>0</v>
      </c>
      <c r="H84" s="82">
        <f>'1.2.sz.mell.'!L84+'1.3.sz.mell.'!L84+'1.4.sz.mell.'!L84</f>
        <v>0</v>
      </c>
    </row>
    <row r="85" spans="1:8" ht="12" customHeight="1" x14ac:dyDescent="0.25">
      <c r="A85" s="80" t="s">
        <v>13</v>
      </c>
      <c r="B85" s="117" t="s">
        <v>167</v>
      </c>
      <c r="C85" s="82">
        <f>'1.2.sz.mell.'!C85+'1.3.sz.mell.'!C85+'1.4.sz.mell.'!C85</f>
        <v>0</v>
      </c>
      <c r="D85" s="82"/>
      <c r="E85" s="82">
        <f>'1.2.sz.mell.'!I85+'1.3.sz.mell.'!I85+'1.4.sz.mell.'!I85</f>
        <v>0</v>
      </c>
      <c r="F85" s="82">
        <f>'1.2.sz.mell.'!J85+'1.3.sz.mell.'!J85+'1.4.sz.mell.'!J85</f>
        <v>0</v>
      </c>
      <c r="G85" s="82">
        <f>'1.2.sz.mell.'!K85+'1.3.sz.mell.'!K85+'1.4.sz.mell.'!K85</f>
        <v>0</v>
      </c>
      <c r="H85" s="82">
        <f>'1.2.sz.mell.'!L85+'1.3.sz.mell.'!L85+'1.4.sz.mell.'!L85</f>
        <v>0</v>
      </c>
    </row>
    <row r="86" spans="1:8" ht="12" customHeight="1" x14ac:dyDescent="0.25">
      <c r="A86" s="80" t="s">
        <v>14</v>
      </c>
      <c r="B86" s="117" t="s">
        <v>48</v>
      </c>
      <c r="C86" s="85">
        <f>'1.2.sz.mell.'!C86+'1.3.sz.mell.'!C86+'1.4.sz.mell.'!C86</f>
        <v>0</v>
      </c>
      <c r="D86" s="85"/>
      <c r="E86" s="85">
        <f>'1.2.sz.mell.'!I86+'1.3.sz.mell.'!I86+'1.4.sz.mell.'!I86</f>
        <v>0</v>
      </c>
      <c r="F86" s="85">
        <f>'1.2.sz.mell.'!J86+'1.3.sz.mell.'!J86+'1.4.sz.mell.'!J86</f>
        <v>0</v>
      </c>
      <c r="G86" s="85">
        <f>'1.2.sz.mell.'!K86+'1.3.sz.mell.'!K86+'1.4.sz.mell.'!K86</f>
        <v>0</v>
      </c>
      <c r="H86" s="85">
        <f>'1.2.sz.mell.'!L86+'1.3.sz.mell.'!L86+'1.4.sz.mell.'!L86</f>
        <v>0</v>
      </c>
    </row>
    <row r="87" spans="1:8" ht="12" customHeight="1" x14ac:dyDescent="0.25">
      <c r="A87" s="80" t="s">
        <v>15</v>
      </c>
      <c r="B87" s="117" t="s">
        <v>168</v>
      </c>
      <c r="C87" s="61">
        <f>'1.2.sz.mell.'!C87+'1.3.sz.mell.'!C87+'1.4.sz.mell.'!C87</f>
        <v>0</v>
      </c>
      <c r="D87" s="61"/>
      <c r="E87" s="61">
        <f>'1.2.sz.mell.'!I87+'1.3.sz.mell.'!I87+'1.4.sz.mell.'!I87</f>
        <v>0</v>
      </c>
      <c r="F87" s="61">
        <f>'1.2.sz.mell.'!J87+'1.3.sz.mell.'!J87+'1.4.sz.mell.'!J87</f>
        <v>0</v>
      </c>
      <c r="G87" s="61">
        <f>'1.2.sz.mell.'!K87+'1.3.sz.mell.'!K87+'1.4.sz.mell.'!K87</f>
        <v>0</v>
      </c>
      <c r="H87" s="61">
        <f>'1.2.sz.mell.'!L87+'1.3.sz.mell.'!L87+'1.4.sz.mell.'!L87</f>
        <v>0</v>
      </c>
    </row>
    <row r="88" spans="1:8" ht="12" customHeight="1" thickBot="1" x14ac:dyDescent="0.3">
      <c r="A88" s="80" t="s">
        <v>101</v>
      </c>
      <c r="B88" s="118" t="s">
        <v>169</v>
      </c>
      <c r="C88" s="61">
        <f>'1.2.sz.mell.'!C88+'1.3.sz.mell.'!C88+'1.4.sz.mell.'!C88</f>
        <v>0</v>
      </c>
      <c r="D88" s="61"/>
      <c r="E88" s="61">
        <f>'1.2.sz.mell.'!I88+'1.3.sz.mell.'!I88+'1.4.sz.mell.'!I88</f>
        <v>0</v>
      </c>
      <c r="F88" s="61">
        <f>'1.2.sz.mell.'!J88+'1.3.sz.mell.'!J88+'1.4.sz.mell.'!J88</f>
        <v>0</v>
      </c>
      <c r="G88" s="61">
        <f>'1.2.sz.mell.'!K88+'1.3.sz.mell.'!K88+'1.4.sz.mell.'!K88</f>
        <v>0</v>
      </c>
      <c r="H88" s="61">
        <f>'1.2.sz.mell.'!L88+'1.3.sz.mell.'!L88+'1.4.sz.mell.'!L88</f>
        <v>0</v>
      </c>
    </row>
    <row r="89" spans="1:8" ht="12" customHeight="1" thickBot="1" x14ac:dyDescent="0.3">
      <c r="A89" s="77" t="s">
        <v>16</v>
      </c>
      <c r="B89" s="24" t="s">
        <v>170</v>
      </c>
      <c r="C89" s="58">
        <f>+C90+C91</f>
        <v>14103148</v>
      </c>
      <c r="D89" s="58"/>
      <c r="E89" s="58">
        <f t="shared" ref="E89:H89" si="15">+E90+E91</f>
        <v>0</v>
      </c>
      <c r="F89" s="58">
        <f t="shared" si="15"/>
        <v>0</v>
      </c>
      <c r="G89" s="58">
        <f t="shared" si="15"/>
        <v>0</v>
      </c>
      <c r="H89" s="58">
        <f t="shared" si="15"/>
        <v>0</v>
      </c>
    </row>
    <row r="90" spans="1:8" ht="12" customHeight="1" x14ac:dyDescent="0.25">
      <c r="A90" s="80" t="s">
        <v>104</v>
      </c>
      <c r="B90" s="22" t="s">
        <v>171</v>
      </c>
      <c r="C90" s="82">
        <f>'1.2.sz.mell.'!C90+'1.3.sz.mell.'!C90+'1.4.sz.mell.'!C90</f>
        <v>14103148</v>
      </c>
      <c r="D90" s="82"/>
      <c r="E90" s="82">
        <f>'1.2.sz.mell.'!I90+'1.3.sz.mell.'!I90+'1.4.sz.mell.'!I90</f>
        <v>0</v>
      </c>
      <c r="F90" s="82">
        <f>'1.2.sz.mell.'!J90+'1.3.sz.mell.'!J90+'1.4.sz.mell.'!J90</f>
        <v>0</v>
      </c>
      <c r="G90" s="82">
        <f>'1.2.sz.mell.'!K90+'1.3.sz.mell.'!K90+'1.4.sz.mell.'!K90</f>
        <v>0</v>
      </c>
      <c r="H90" s="82">
        <f>'1.2.sz.mell.'!L90+'1.3.sz.mell.'!L90+'1.4.sz.mell.'!L90</f>
        <v>0</v>
      </c>
    </row>
    <row r="91" spans="1:8" ht="12" customHeight="1" thickBot="1" x14ac:dyDescent="0.3">
      <c r="A91" s="86" t="s">
        <v>106</v>
      </c>
      <c r="B91" s="117" t="s">
        <v>172</v>
      </c>
      <c r="C91" s="89">
        <f>'1.2.sz.mell.'!C91+'1.3.sz.mell.'!C91+'1.4.sz.mell.'!C91</f>
        <v>0</v>
      </c>
      <c r="D91" s="89"/>
      <c r="E91" s="89">
        <f>'1.2.sz.mell.'!I91+'1.3.sz.mell.'!I91+'1.4.sz.mell.'!I91</f>
        <v>0</v>
      </c>
      <c r="F91" s="89">
        <f>'1.2.sz.mell.'!J91+'1.3.sz.mell.'!J91+'1.4.sz.mell.'!J91</f>
        <v>0</v>
      </c>
      <c r="G91" s="89">
        <f>'1.2.sz.mell.'!K91+'1.3.sz.mell.'!K91+'1.4.sz.mell.'!K91</f>
        <v>0</v>
      </c>
      <c r="H91" s="89">
        <f>'1.2.sz.mell.'!L91+'1.3.sz.mell.'!L91+'1.4.sz.mell.'!L91</f>
        <v>0</v>
      </c>
    </row>
    <row r="92" spans="1:8" ht="12" customHeight="1" thickBot="1" x14ac:dyDescent="0.3">
      <c r="A92" s="77" t="s">
        <v>17</v>
      </c>
      <c r="B92" s="24" t="s">
        <v>89</v>
      </c>
      <c r="C92" s="58">
        <f>+C77+C83+C89</f>
        <v>554193022</v>
      </c>
      <c r="D92" s="58"/>
      <c r="E92" s="58">
        <f t="shared" ref="E92:H92" si="16">+E77+E83+E89</f>
        <v>0</v>
      </c>
      <c r="F92" s="58">
        <f t="shared" si="16"/>
        <v>0</v>
      </c>
      <c r="G92" s="58">
        <f t="shared" si="16"/>
        <v>0</v>
      </c>
      <c r="H92" s="58">
        <f t="shared" si="16"/>
        <v>0</v>
      </c>
    </row>
    <row r="93" spans="1:8" ht="12" customHeight="1" thickBot="1" x14ac:dyDescent="0.3">
      <c r="A93" s="77" t="s">
        <v>21</v>
      </c>
      <c r="B93" s="24" t="s">
        <v>57</v>
      </c>
      <c r="C93" s="58">
        <f>+C94+C95+C96</f>
        <v>0</v>
      </c>
      <c r="D93" s="58"/>
      <c r="E93" s="58">
        <f t="shared" ref="E93:H93" si="17">+E94+E95+E96</f>
        <v>0</v>
      </c>
      <c r="F93" s="58">
        <f t="shared" si="17"/>
        <v>0</v>
      </c>
      <c r="G93" s="58">
        <f t="shared" si="17"/>
        <v>0</v>
      </c>
      <c r="H93" s="58">
        <f t="shared" si="17"/>
        <v>0</v>
      </c>
    </row>
    <row r="94" spans="1:8" ht="12" customHeight="1" x14ac:dyDescent="0.25">
      <c r="A94" s="80" t="s">
        <v>22</v>
      </c>
      <c r="B94" s="22" t="s">
        <v>58</v>
      </c>
      <c r="C94" s="61">
        <f>'1.2.sz.mell.'!C94+'1.3.sz.mell.'!C94+'1.4.sz.mell.'!C94</f>
        <v>0</v>
      </c>
      <c r="D94" s="61"/>
      <c r="E94" s="61">
        <f>'1.2.sz.mell.'!I94+'1.3.sz.mell.'!I94+'1.4.sz.mell.'!I94</f>
        <v>0</v>
      </c>
      <c r="F94" s="61">
        <f>'1.2.sz.mell.'!J94+'1.3.sz.mell.'!J94+'1.4.sz.mell.'!J94</f>
        <v>0</v>
      </c>
      <c r="G94" s="61">
        <f>'1.2.sz.mell.'!K94+'1.3.sz.mell.'!K94+'1.4.sz.mell.'!K94</f>
        <v>0</v>
      </c>
      <c r="H94" s="61">
        <f>'1.2.sz.mell.'!L94+'1.3.sz.mell.'!L94+'1.4.sz.mell.'!L94</f>
        <v>0</v>
      </c>
    </row>
    <row r="95" spans="1:8" ht="12" customHeight="1" x14ac:dyDescent="0.25">
      <c r="A95" s="80" t="s">
        <v>24</v>
      </c>
      <c r="B95" s="22" t="s">
        <v>59</v>
      </c>
      <c r="C95" s="61">
        <f>'1.2.sz.mell.'!C95+'1.3.sz.mell.'!C95+'1.4.sz.mell.'!C95</f>
        <v>0</v>
      </c>
      <c r="D95" s="61"/>
      <c r="E95" s="61">
        <f>'1.2.sz.mell.'!I95+'1.3.sz.mell.'!I95+'1.4.sz.mell.'!I95</f>
        <v>0</v>
      </c>
      <c r="F95" s="61">
        <f>'1.2.sz.mell.'!J95+'1.3.sz.mell.'!J95+'1.4.sz.mell.'!J95</f>
        <v>0</v>
      </c>
      <c r="G95" s="61">
        <f>'1.2.sz.mell.'!K95+'1.3.sz.mell.'!K95+'1.4.sz.mell.'!K95</f>
        <v>0</v>
      </c>
      <c r="H95" s="61">
        <f>'1.2.sz.mell.'!L95+'1.3.sz.mell.'!L95+'1.4.sz.mell.'!L95</f>
        <v>0</v>
      </c>
    </row>
    <row r="96" spans="1:8" ht="12" customHeight="1" thickBot="1" x14ac:dyDescent="0.3">
      <c r="A96" s="115" t="s">
        <v>26</v>
      </c>
      <c r="B96" s="64" t="s">
        <v>60</v>
      </c>
      <c r="C96" s="61">
        <f>'1.2.sz.mell.'!C96+'1.3.sz.mell.'!C96+'1.4.sz.mell.'!C96</f>
        <v>0</v>
      </c>
      <c r="D96" s="61"/>
      <c r="E96" s="61">
        <f>'1.2.sz.mell.'!I96+'1.3.sz.mell.'!I96+'1.4.sz.mell.'!I96</f>
        <v>0</v>
      </c>
      <c r="F96" s="61">
        <f>'1.2.sz.mell.'!J96+'1.3.sz.mell.'!J96+'1.4.sz.mell.'!J96</f>
        <v>0</v>
      </c>
      <c r="G96" s="61">
        <f>'1.2.sz.mell.'!K96+'1.3.sz.mell.'!K96+'1.4.sz.mell.'!K96</f>
        <v>0</v>
      </c>
      <c r="H96" s="61">
        <f>'1.2.sz.mell.'!L96+'1.3.sz.mell.'!L96+'1.4.sz.mell.'!L96</f>
        <v>0</v>
      </c>
    </row>
    <row r="97" spans="1:8" ht="12" customHeight="1" thickBot="1" x14ac:dyDescent="0.3">
      <c r="A97" s="77" t="s">
        <v>28</v>
      </c>
      <c r="B97" s="24" t="s">
        <v>61</v>
      </c>
      <c r="C97" s="58">
        <f>+C98+C99+C100+C101</f>
        <v>0</v>
      </c>
      <c r="D97" s="58"/>
      <c r="E97" s="58">
        <f t="shared" ref="E97:H97" si="18">+E98+E99+E100+E101</f>
        <v>0</v>
      </c>
      <c r="F97" s="58">
        <f t="shared" si="18"/>
        <v>0</v>
      </c>
      <c r="G97" s="58">
        <f t="shared" si="18"/>
        <v>0</v>
      </c>
      <c r="H97" s="58">
        <f t="shared" si="18"/>
        <v>0</v>
      </c>
    </row>
    <row r="98" spans="1:8" ht="12" customHeight="1" x14ac:dyDescent="0.25">
      <c r="A98" s="80" t="s">
        <v>62</v>
      </c>
      <c r="B98" s="22" t="s">
        <v>63</v>
      </c>
      <c r="C98" s="61">
        <f>'1.2.sz.mell.'!C98+'1.3.sz.mell.'!C98+'1.4.sz.mell.'!C98</f>
        <v>0</v>
      </c>
      <c r="D98" s="61"/>
      <c r="E98" s="61">
        <f>'1.2.sz.mell.'!I98+'1.3.sz.mell.'!I98+'1.4.sz.mell.'!I98</f>
        <v>0</v>
      </c>
      <c r="F98" s="61">
        <f>'1.2.sz.mell.'!J98+'1.3.sz.mell.'!J98+'1.4.sz.mell.'!J98</f>
        <v>0</v>
      </c>
      <c r="G98" s="61">
        <f>'1.2.sz.mell.'!K98+'1.3.sz.mell.'!K98+'1.4.sz.mell.'!K98</f>
        <v>0</v>
      </c>
      <c r="H98" s="61">
        <f>'1.2.sz.mell.'!L98+'1.3.sz.mell.'!L98+'1.4.sz.mell.'!L98</f>
        <v>0</v>
      </c>
    </row>
    <row r="99" spans="1:8" ht="12" customHeight="1" x14ac:dyDescent="0.25">
      <c r="A99" s="80" t="s">
        <v>64</v>
      </c>
      <c r="B99" s="22" t="s">
        <v>65</v>
      </c>
      <c r="C99" s="61">
        <f>'1.2.sz.mell.'!C99+'1.3.sz.mell.'!C99+'1.4.sz.mell.'!C99</f>
        <v>0</v>
      </c>
      <c r="D99" s="61"/>
      <c r="E99" s="61">
        <f>'1.2.sz.mell.'!I99+'1.3.sz.mell.'!I99+'1.4.sz.mell.'!I99</f>
        <v>0</v>
      </c>
      <c r="F99" s="61">
        <f>'1.2.sz.mell.'!J99+'1.3.sz.mell.'!J99+'1.4.sz.mell.'!J99</f>
        <v>0</v>
      </c>
      <c r="G99" s="61">
        <f>'1.2.sz.mell.'!K99+'1.3.sz.mell.'!K99+'1.4.sz.mell.'!K99</f>
        <v>0</v>
      </c>
      <c r="H99" s="61">
        <f>'1.2.sz.mell.'!L99+'1.3.sz.mell.'!L99+'1.4.sz.mell.'!L99</f>
        <v>0</v>
      </c>
    </row>
    <row r="100" spans="1:8" ht="12" customHeight="1" x14ac:dyDescent="0.25">
      <c r="A100" s="80" t="s">
        <v>66</v>
      </c>
      <c r="B100" s="22" t="s">
        <v>67</v>
      </c>
      <c r="C100" s="61">
        <f>'1.2.sz.mell.'!C100+'1.3.sz.mell.'!C100+'1.4.sz.mell.'!C100</f>
        <v>0</v>
      </c>
      <c r="D100" s="61"/>
      <c r="E100" s="61">
        <f>'1.2.sz.mell.'!I100+'1.3.sz.mell.'!I100+'1.4.sz.mell.'!I100</f>
        <v>0</v>
      </c>
      <c r="F100" s="61">
        <f>'1.2.sz.mell.'!J100+'1.3.sz.mell.'!J100+'1.4.sz.mell.'!J100</f>
        <v>0</v>
      </c>
      <c r="G100" s="61">
        <f>'1.2.sz.mell.'!K100+'1.3.sz.mell.'!K100+'1.4.sz.mell.'!K100</f>
        <v>0</v>
      </c>
      <c r="H100" s="61">
        <f>'1.2.sz.mell.'!L100+'1.3.sz.mell.'!L100+'1.4.sz.mell.'!L100</f>
        <v>0</v>
      </c>
    </row>
    <row r="101" spans="1:8" ht="12" customHeight="1" thickBot="1" x14ac:dyDescent="0.3">
      <c r="A101" s="115" t="s">
        <v>68</v>
      </c>
      <c r="B101" s="64" t="s">
        <v>69</v>
      </c>
      <c r="C101" s="61">
        <f>'1.2.sz.mell.'!C101+'1.3.sz.mell.'!C101+'1.4.sz.mell.'!C101</f>
        <v>0</v>
      </c>
      <c r="D101" s="61"/>
      <c r="E101" s="61">
        <f>'1.2.sz.mell.'!I101+'1.3.sz.mell.'!I101+'1.4.sz.mell.'!I101</f>
        <v>0</v>
      </c>
      <c r="F101" s="61">
        <f>'1.2.sz.mell.'!J101+'1.3.sz.mell.'!J101+'1.4.sz.mell.'!J101</f>
        <v>0</v>
      </c>
      <c r="G101" s="61">
        <f>'1.2.sz.mell.'!K101+'1.3.sz.mell.'!K101+'1.4.sz.mell.'!K101</f>
        <v>0</v>
      </c>
      <c r="H101" s="61">
        <f>'1.2.sz.mell.'!L101+'1.3.sz.mell.'!L101+'1.4.sz.mell.'!L101</f>
        <v>0</v>
      </c>
    </row>
    <row r="102" spans="1:8" ht="12" customHeight="1" thickBot="1" x14ac:dyDescent="0.3">
      <c r="A102" s="77" t="s">
        <v>30</v>
      </c>
      <c r="B102" s="24" t="s">
        <v>70</v>
      </c>
      <c r="C102" s="65">
        <f>+C103+C104+C106+C107</f>
        <v>0</v>
      </c>
      <c r="D102" s="65"/>
      <c r="E102" s="65">
        <f t="shared" ref="E102:H102" si="19">+E103+E104+E106+E107</f>
        <v>0</v>
      </c>
      <c r="F102" s="65">
        <f t="shared" si="19"/>
        <v>0</v>
      </c>
      <c r="G102" s="65">
        <f t="shared" si="19"/>
        <v>0</v>
      </c>
      <c r="H102" s="65">
        <f t="shared" si="19"/>
        <v>0</v>
      </c>
    </row>
    <row r="103" spans="1:8" ht="12" customHeight="1" x14ac:dyDescent="0.25">
      <c r="A103" s="80" t="s">
        <v>71</v>
      </c>
      <c r="B103" s="22" t="s">
        <v>72</v>
      </c>
      <c r="C103" s="61">
        <f>'1.2.sz.mell.'!C103+'1.3.sz.mell.'!C103+'1.4.sz.mell.'!C103</f>
        <v>0</v>
      </c>
      <c r="D103" s="61"/>
      <c r="E103" s="61">
        <f>'1.2.sz.mell.'!I103+'1.3.sz.mell.'!I103+'1.4.sz.mell.'!I103</f>
        <v>0</v>
      </c>
      <c r="F103" s="61">
        <f>'1.2.sz.mell.'!J103+'1.3.sz.mell.'!J103+'1.4.sz.mell.'!J103</f>
        <v>0</v>
      </c>
      <c r="G103" s="61">
        <f>'1.2.sz.mell.'!K103+'1.3.sz.mell.'!K103+'1.4.sz.mell.'!K103</f>
        <v>0</v>
      </c>
      <c r="H103" s="61">
        <f>'1.2.sz.mell.'!L103+'1.3.sz.mell.'!L103+'1.4.sz.mell.'!L103</f>
        <v>0</v>
      </c>
    </row>
    <row r="104" spans="1:8" ht="12" customHeight="1" x14ac:dyDescent="0.25">
      <c r="A104" s="80" t="s">
        <v>73</v>
      </c>
      <c r="B104" s="22" t="s">
        <v>74</v>
      </c>
      <c r="C104" s="61">
        <f>'1.2.sz.mell.'!C104+'1.3.sz.mell.'!C104+'1.4.sz.mell.'!C104</f>
        <v>0</v>
      </c>
      <c r="D104" s="61"/>
      <c r="E104" s="61">
        <f>'1.2.sz.mell.'!I104+'1.3.sz.mell.'!I104+'1.4.sz.mell.'!I104</f>
        <v>0</v>
      </c>
      <c r="F104" s="61">
        <f>'1.2.sz.mell.'!J104+'1.3.sz.mell.'!J104+'1.4.sz.mell.'!J104</f>
        <v>0</v>
      </c>
      <c r="G104" s="61">
        <f>'1.2.sz.mell.'!K104+'1.3.sz.mell.'!K104+'1.4.sz.mell.'!K104</f>
        <v>0</v>
      </c>
      <c r="H104" s="61">
        <f>'1.2.sz.mell.'!L104+'1.3.sz.mell.'!L104+'1.4.sz.mell.'!L104</f>
        <v>0</v>
      </c>
    </row>
    <row r="105" spans="1:8" ht="12" customHeight="1" x14ac:dyDescent="0.25">
      <c r="A105" s="80" t="s">
        <v>75</v>
      </c>
      <c r="B105" s="22" t="s">
        <v>91</v>
      </c>
      <c r="C105" s="61"/>
      <c r="D105" s="61"/>
      <c r="E105" s="61"/>
      <c r="F105" s="61"/>
      <c r="G105" s="61"/>
      <c r="H105" s="61"/>
    </row>
    <row r="106" spans="1:8" ht="12" customHeight="1" x14ac:dyDescent="0.25">
      <c r="A106" s="80" t="s">
        <v>77</v>
      </c>
      <c r="B106" s="22" t="s">
        <v>76</v>
      </c>
      <c r="C106" s="61">
        <f>'1.2.sz.mell.'!C106+'1.3.sz.mell.'!C106+'1.4.sz.mell.'!C106</f>
        <v>0</v>
      </c>
      <c r="D106" s="61"/>
      <c r="E106" s="61">
        <f>'1.2.sz.mell.'!I106+'1.3.sz.mell.'!I106+'1.4.sz.mell.'!I106</f>
        <v>0</v>
      </c>
      <c r="F106" s="61">
        <f>'1.2.sz.mell.'!J106+'1.3.sz.mell.'!J106+'1.4.sz.mell.'!J106</f>
        <v>0</v>
      </c>
      <c r="G106" s="61">
        <f>'1.2.sz.mell.'!K106+'1.3.sz.mell.'!K106+'1.4.sz.mell.'!K106</f>
        <v>0</v>
      </c>
      <c r="H106" s="61">
        <f>'1.2.sz.mell.'!L106+'1.3.sz.mell.'!L106+'1.4.sz.mell.'!L106</f>
        <v>0</v>
      </c>
    </row>
    <row r="107" spans="1:8" ht="12" customHeight="1" thickBot="1" x14ac:dyDescent="0.3">
      <c r="A107" s="115" t="s">
        <v>90</v>
      </c>
      <c r="B107" s="64" t="s">
        <v>78</v>
      </c>
      <c r="C107" s="61">
        <f>'1.2.sz.mell.'!C107+'1.3.sz.mell.'!C107+'1.4.sz.mell.'!C107</f>
        <v>0</v>
      </c>
      <c r="D107" s="61"/>
      <c r="E107" s="61">
        <f>'1.2.sz.mell.'!I107+'1.3.sz.mell.'!I107+'1.4.sz.mell.'!I107</f>
        <v>0</v>
      </c>
      <c r="F107" s="61">
        <f>'1.2.sz.mell.'!J107+'1.3.sz.mell.'!J107+'1.4.sz.mell.'!J107</f>
        <v>0</v>
      </c>
      <c r="G107" s="61">
        <f>'1.2.sz.mell.'!K107+'1.3.sz.mell.'!K107+'1.4.sz.mell.'!K107</f>
        <v>0</v>
      </c>
      <c r="H107" s="61">
        <f>'1.2.sz.mell.'!L107+'1.3.sz.mell.'!L107+'1.4.sz.mell.'!L107</f>
        <v>0</v>
      </c>
    </row>
    <row r="108" spans="1:8" ht="12" customHeight="1" thickBot="1" x14ac:dyDescent="0.3">
      <c r="A108" s="77" t="s">
        <v>32</v>
      </c>
      <c r="B108" s="24" t="s">
        <v>79</v>
      </c>
      <c r="C108" s="119">
        <f>+C109+C110+C111+C112</f>
        <v>0</v>
      </c>
      <c r="D108" s="119"/>
      <c r="E108" s="119">
        <f t="shared" ref="E108:H108" si="20">+E109+E110+E111+E112</f>
        <v>0</v>
      </c>
      <c r="F108" s="119">
        <f t="shared" si="20"/>
        <v>0</v>
      </c>
      <c r="G108" s="119">
        <f t="shared" si="20"/>
        <v>0</v>
      </c>
      <c r="H108" s="119">
        <f t="shared" si="20"/>
        <v>0</v>
      </c>
    </row>
    <row r="109" spans="1:8" ht="12" customHeight="1" x14ac:dyDescent="0.25">
      <c r="A109" s="80" t="s">
        <v>80</v>
      </c>
      <c r="B109" s="22" t="s">
        <v>81</v>
      </c>
      <c r="C109" s="61">
        <f>'1.2.sz.mell.'!C109+'1.3.sz.mell.'!C109+'1.4.sz.mell.'!C109</f>
        <v>0</v>
      </c>
      <c r="D109" s="61"/>
      <c r="E109" s="61">
        <f>'1.2.sz.mell.'!I109+'1.3.sz.mell.'!I109+'1.4.sz.mell.'!I109</f>
        <v>0</v>
      </c>
      <c r="F109" s="61">
        <f>'1.2.sz.mell.'!J109+'1.3.sz.mell.'!J109+'1.4.sz.mell.'!J109</f>
        <v>0</v>
      </c>
      <c r="G109" s="61">
        <f>'1.2.sz.mell.'!K109+'1.3.sz.mell.'!K109+'1.4.sz.mell.'!K109</f>
        <v>0</v>
      </c>
      <c r="H109" s="61">
        <f>'1.2.sz.mell.'!L109+'1.3.sz.mell.'!L109+'1.4.sz.mell.'!L109</f>
        <v>0</v>
      </c>
    </row>
    <row r="110" spans="1:8" ht="12" customHeight="1" x14ac:dyDescent="0.25">
      <c r="A110" s="80" t="s">
        <v>82</v>
      </c>
      <c r="B110" s="22" t="s">
        <v>83</v>
      </c>
      <c r="C110" s="61">
        <f>'1.2.sz.mell.'!C110+'1.3.sz.mell.'!C110+'1.4.sz.mell.'!C110</f>
        <v>0</v>
      </c>
      <c r="D110" s="61"/>
      <c r="E110" s="61">
        <f>'1.2.sz.mell.'!I110+'1.3.sz.mell.'!I110+'1.4.sz.mell.'!I110</f>
        <v>0</v>
      </c>
      <c r="F110" s="61">
        <f>'1.2.sz.mell.'!J110+'1.3.sz.mell.'!J110+'1.4.sz.mell.'!J110</f>
        <v>0</v>
      </c>
      <c r="G110" s="61">
        <f>'1.2.sz.mell.'!K110+'1.3.sz.mell.'!K110+'1.4.sz.mell.'!K110</f>
        <v>0</v>
      </c>
      <c r="H110" s="61">
        <f>'1.2.sz.mell.'!L110+'1.3.sz.mell.'!L110+'1.4.sz.mell.'!L110</f>
        <v>0</v>
      </c>
    </row>
    <row r="111" spans="1:8" ht="12" customHeight="1" x14ac:dyDescent="0.25">
      <c r="A111" s="80" t="s">
        <v>84</v>
      </c>
      <c r="B111" s="22" t="s">
        <v>85</v>
      </c>
      <c r="C111" s="61">
        <f>'1.2.sz.mell.'!C111+'1.3.sz.mell.'!C111+'1.4.sz.mell.'!C111</f>
        <v>0</v>
      </c>
      <c r="D111" s="61"/>
      <c r="E111" s="61">
        <f>'1.2.sz.mell.'!I111+'1.3.sz.mell.'!I111+'1.4.sz.mell.'!I111</f>
        <v>0</v>
      </c>
      <c r="F111" s="61">
        <f>'1.2.sz.mell.'!J111+'1.3.sz.mell.'!J111+'1.4.sz.mell.'!J111</f>
        <v>0</v>
      </c>
      <c r="G111" s="61">
        <f>'1.2.sz.mell.'!K111+'1.3.sz.mell.'!K111+'1.4.sz.mell.'!K111</f>
        <v>0</v>
      </c>
      <c r="H111" s="61">
        <f>'1.2.sz.mell.'!L111+'1.3.sz.mell.'!L111+'1.4.sz.mell.'!L111</f>
        <v>0</v>
      </c>
    </row>
    <row r="112" spans="1:8" ht="12" customHeight="1" thickBot="1" x14ac:dyDescent="0.3">
      <c r="A112" s="115" t="s">
        <v>86</v>
      </c>
      <c r="B112" s="64" t="s">
        <v>87</v>
      </c>
      <c r="C112" s="207">
        <f>'1.2.sz.mell.'!C112+'1.3.sz.mell.'!C112+'1.4.sz.mell.'!C112</f>
        <v>0</v>
      </c>
      <c r="D112" s="207"/>
      <c r="E112" s="61">
        <f>'1.2.sz.mell.'!I112+'1.3.sz.mell.'!I112+'1.4.sz.mell.'!I112</f>
        <v>0</v>
      </c>
      <c r="F112" s="61">
        <f>'1.2.sz.mell.'!J112+'1.3.sz.mell.'!J112+'1.4.sz.mell.'!J112</f>
        <v>0</v>
      </c>
      <c r="G112" s="61">
        <f>'1.2.sz.mell.'!K112+'1.3.sz.mell.'!K112+'1.4.sz.mell.'!K112</f>
        <v>0</v>
      </c>
      <c r="H112" s="61">
        <f>'1.2.sz.mell.'!L112+'1.3.sz.mell.'!L112+'1.4.sz.mell.'!L112</f>
        <v>0</v>
      </c>
    </row>
    <row r="113" spans="1:14" ht="12" customHeight="1" thickBot="1" x14ac:dyDescent="0.3">
      <c r="A113" s="209" t="s">
        <v>34</v>
      </c>
      <c r="B113" s="24" t="s">
        <v>286</v>
      </c>
      <c r="C113" s="208"/>
      <c r="D113" s="206"/>
      <c r="E113" s="206"/>
      <c r="F113" s="206"/>
      <c r="G113" s="206"/>
      <c r="H113" s="206"/>
    </row>
    <row r="114" spans="1:14" ht="15" customHeight="1" thickBot="1" x14ac:dyDescent="0.3">
      <c r="A114" s="77" t="s">
        <v>38</v>
      </c>
      <c r="B114" s="24" t="s">
        <v>287</v>
      </c>
      <c r="C114" s="120">
        <f>+C93+C97+C102+C108</f>
        <v>0</v>
      </c>
      <c r="D114" s="120"/>
      <c r="E114" s="120">
        <f t="shared" ref="E114:H114" si="21">+E93+E97+E102+E108</f>
        <v>0</v>
      </c>
      <c r="F114" s="120">
        <f t="shared" si="21"/>
        <v>0</v>
      </c>
      <c r="G114" s="120">
        <f t="shared" si="21"/>
        <v>0</v>
      </c>
      <c r="H114" s="120">
        <f t="shared" si="21"/>
        <v>0</v>
      </c>
      <c r="K114" s="121"/>
      <c r="L114" s="122"/>
      <c r="M114" s="122"/>
      <c r="N114" s="122"/>
    </row>
    <row r="115" spans="1:14" s="79" customFormat="1" ht="12.95" customHeight="1" thickBot="1" x14ac:dyDescent="0.25">
      <c r="A115" s="123" t="s">
        <v>183</v>
      </c>
      <c r="B115" s="124" t="s">
        <v>288</v>
      </c>
      <c r="C115" s="120">
        <f>+C92+C114</f>
        <v>554193022</v>
      </c>
      <c r="D115" s="120"/>
      <c r="E115" s="120">
        <f t="shared" ref="E115:H115" si="22">+E92+E114</f>
        <v>0</v>
      </c>
      <c r="F115" s="120">
        <f t="shared" si="22"/>
        <v>0</v>
      </c>
      <c r="G115" s="120">
        <f t="shared" si="22"/>
        <v>0</v>
      </c>
      <c r="H115" s="120">
        <f t="shared" si="22"/>
        <v>0</v>
      </c>
    </row>
    <row r="116" spans="1:14" ht="7.5" customHeight="1" x14ac:dyDescent="0.25"/>
    <row r="117" spans="1:14" x14ac:dyDescent="0.25">
      <c r="A117" s="425" t="s">
        <v>173</v>
      </c>
      <c r="B117" s="425"/>
      <c r="C117" s="425"/>
      <c r="D117" s="205"/>
      <c r="E117" s="205"/>
      <c r="F117" s="205"/>
      <c r="G117" s="205"/>
      <c r="H117" s="205"/>
    </row>
    <row r="118" spans="1:14" ht="15" customHeight="1" thickBot="1" x14ac:dyDescent="0.3">
      <c r="A118" s="422" t="s">
        <v>174</v>
      </c>
      <c r="B118" s="422"/>
      <c r="C118" s="274" t="s">
        <v>305</v>
      </c>
      <c r="D118" s="274"/>
      <c r="E118" s="69" t="s">
        <v>95</v>
      </c>
      <c r="F118" s="69" t="s">
        <v>95</v>
      </c>
      <c r="G118" s="69" t="s">
        <v>95</v>
      </c>
      <c r="H118" s="69" t="s">
        <v>95</v>
      </c>
    </row>
    <row r="119" spans="1:14" ht="13.5" customHeight="1" thickBot="1" x14ac:dyDescent="0.3">
      <c r="A119" s="77">
        <v>1</v>
      </c>
      <c r="B119" s="116" t="s">
        <v>175</v>
      </c>
      <c r="C119" s="58">
        <f>+C47-C92</f>
        <v>-69908022</v>
      </c>
      <c r="D119" s="58"/>
      <c r="E119" s="58" t="e">
        <f t="shared" ref="E119:H119" si="23">+E47-E92</f>
        <v>#REF!</v>
      </c>
      <c r="F119" s="58" t="e">
        <f t="shared" si="23"/>
        <v>#REF!</v>
      </c>
      <c r="G119" s="58" t="e">
        <f t="shared" si="23"/>
        <v>#REF!</v>
      </c>
      <c r="H119" s="58" t="e">
        <f t="shared" si="23"/>
        <v>#REF!</v>
      </c>
    </row>
    <row r="120" spans="1:14" ht="27.75" customHeight="1" thickBot="1" x14ac:dyDescent="0.3">
      <c r="A120" s="77" t="s">
        <v>10</v>
      </c>
      <c r="B120" s="116" t="s">
        <v>176</v>
      </c>
      <c r="C120" s="58">
        <f>+C70-C114</f>
        <v>69908022</v>
      </c>
      <c r="D120" s="58"/>
      <c r="E120" s="58">
        <f t="shared" ref="E120:H120" si="24">+E70-E114</f>
        <v>0</v>
      </c>
      <c r="F120" s="58">
        <f t="shared" si="24"/>
        <v>0</v>
      </c>
      <c r="G120" s="58">
        <f t="shared" si="24"/>
        <v>0</v>
      </c>
      <c r="H120" s="58">
        <f t="shared" si="24"/>
        <v>0</v>
      </c>
    </row>
  </sheetData>
  <mergeCells count="6">
    <mergeCell ref="A118:B118"/>
    <mergeCell ref="A1:C1"/>
    <mergeCell ref="A2:B2"/>
    <mergeCell ref="A73:C73"/>
    <mergeCell ref="A74:B74"/>
    <mergeCell ref="A117:C1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2024. ÉVI KÖLTSÉGVETÉSÉNEK ÖSSZEVONT MÉRLEGE&amp;R&amp;"Times New Roman CE,Félkövér dőlt" 1.1. melléklet </oddHeader>
  </headerFooter>
  <rowBreaks count="1" manualBreakCount="1">
    <brk id="7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N120"/>
  <sheetViews>
    <sheetView view="pageBreakPreview" topLeftCell="A49" zoomScaleNormal="120" zoomScaleSheetLayoutView="100" workbookViewId="0">
      <selection activeCell="C75" activeCellId="1" sqref="C3 C75"/>
    </sheetView>
  </sheetViews>
  <sheetFormatPr defaultRowHeight="15.75" x14ac:dyDescent="0.25"/>
  <cols>
    <col min="1" max="1" width="8.140625" style="68" customWidth="1"/>
    <col min="2" max="2" width="78.5703125" style="68" customWidth="1"/>
    <col min="3" max="3" width="18.5703125" style="125" customWidth="1"/>
    <col min="4" max="8" width="18.5703125" style="125" hidden="1" customWidth="1"/>
    <col min="9" max="9" width="7.7109375" style="68" customWidth="1"/>
    <col min="10" max="261" width="9.140625" style="68"/>
    <col min="262" max="262" width="8.140625" style="68" customWidth="1"/>
    <col min="263" max="263" width="78.5703125" style="68" customWidth="1"/>
    <col min="264" max="264" width="18.5703125" style="68" customWidth="1"/>
    <col min="265" max="265" width="7.7109375" style="68" customWidth="1"/>
    <col min="266" max="517" width="9.140625" style="68"/>
    <col min="518" max="518" width="8.140625" style="68" customWidth="1"/>
    <col min="519" max="519" width="78.5703125" style="68" customWidth="1"/>
    <col min="520" max="520" width="18.5703125" style="68" customWidth="1"/>
    <col min="521" max="521" width="7.7109375" style="68" customWidth="1"/>
    <col min="522" max="773" width="9.140625" style="68"/>
    <col min="774" max="774" width="8.140625" style="68" customWidth="1"/>
    <col min="775" max="775" width="78.5703125" style="68" customWidth="1"/>
    <col min="776" max="776" width="18.5703125" style="68" customWidth="1"/>
    <col min="777" max="777" width="7.7109375" style="68" customWidth="1"/>
    <col min="778" max="1029" width="9.140625" style="68"/>
    <col min="1030" max="1030" width="8.140625" style="68" customWidth="1"/>
    <col min="1031" max="1031" width="78.5703125" style="68" customWidth="1"/>
    <col min="1032" max="1032" width="18.5703125" style="68" customWidth="1"/>
    <col min="1033" max="1033" width="7.7109375" style="68" customWidth="1"/>
    <col min="1034" max="1285" width="9.140625" style="68"/>
    <col min="1286" max="1286" width="8.140625" style="68" customWidth="1"/>
    <col min="1287" max="1287" width="78.5703125" style="68" customWidth="1"/>
    <col min="1288" max="1288" width="18.5703125" style="68" customWidth="1"/>
    <col min="1289" max="1289" width="7.7109375" style="68" customWidth="1"/>
    <col min="1290" max="1541" width="9.140625" style="68"/>
    <col min="1542" max="1542" width="8.140625" style="68" customWidth="1"/>
    <col min="1543" max="1543" width="78.5703125" style="68" customWidth="1"/>
    <col min="1544" max="1544" width="18.5703125" style="68" customWidth="1"/>
    <col min="1545" max="1545" width="7.7109375" style="68" customWidth="1"/>
    <col min="1546" max="1797" width="9.140625" style="68"/>
    <col min="1798" max="1798" width="8.140625" style="68" customWidth="1"/>
    <col min="1799" max="1799" width="78.5703125" style="68" customWidth="1"/>
    <col min="1800" max="1800" width="18.5703125" style="68" customWidth="1"/>
    <col min="1801" max="1801" width="7.7109375" style="68" customWidth="1"/>
    <col min="1802" max="2053" width="9.140625" style="68"/>
    <col min="2054" max="2054" width="8.140625" style="68" customWidth="1"/>
    <col min="2055" max="2055" width="78.5703125" style="68" customWidth="1"/>
    <col min="2056" max="2056" width="18.5703125" style="68" customWidth="1"/>
    <col min="2057" max="2057" width="7.7109375" style="68" customWidth="1"/>
    <col min="2058" max="2309" width="9.140625" style="68"/>
    <col min="2310" max="2310" width="8.140625" style="68" customWidth="1"/>
    <col min="2311" max="2311" width="78.5703125" style="68" customWidth="1"/>
    <col min="2312" max="2312" width="18.5703125" style="68" customWidth="1"/>
    <col min="2313" max="2313" width="7.7109375" style="68" customWidth="1"/>
    <col min="2314" max="2565" width="9.140625" style="68"/>
    <col min="2566" max="2566" width="8.140625" style="68" customWidth="1"/>
    <col min="2567" max="2567" width="78.5703125" style="68" customWidth="1"/>
    <col min="2568" max="2568" width="18.5703125" style="68" customWidth="1"/>
    <col min="2569" max="2569" width="7.7109375" style="68" customWidth="1"/>
    <col min="2570" max="2821" width="9.140625" style="68"/>
    <col min="2822" max="2822" width="8.140625" style="68" customWidth="1"/>
    <col min="2823" max="2823" width="78.5703125" style="68" customWidth="1"/>
    <col min="2824" max="2824" width="18.5703125" style="68" customWidth="1"/>
    <col min="2825" max="2825" width="7.7109375" style="68" customWidth="1"/>
    <col min="2826" max="3077" width="9.140625" style="68"/>
    <col min="3078" max="3078" width="8.140625" style="68" customWidth="1"/>
    <col min="3079" max="3079" width="78.5703125" style="68" customWidth="1"/>
    <col min="3080" max="3080" width="18.5703125" style="68" customWidth="1"/>
    <col min="3081" max="3081" width="7.7109375" style="68" customWidth="1"/>
    <col min="3082" max="3333" width="9.140625" style="68"/>
    <col min="3334" max="3334" width="8.140625" style="68" customWidth="1"/>
    <col min="3335" max="3335" width="78.5703125" style="68" customWidth="1"/>
    <col min="3336" max="3336" width="18.5703125" style="68" customWidth="1"/>
    <col min="3337" max="3337" width="7.7109375" style="68" customWidth="1"/>
    <col min="3338" max="3589" width="9.140625" style="68"/>
    <col min="3590" max="3590" width="8.140625" style="68" customWidth="1"/>
    <col min="3591" max="3591" width="78.5703125" style="68" customWidth="1"/>
    <col min="3592" max="3592" width="18.5703125" style="68" customWidth="1"/>
    <col min="3593" max="3593" width="7.7109375" style="68" customWidth="1"/>
    <col min="3594" max="3845" width="9.140625" style="68"/>
    <col min="3846" max="3846" width="8.140625" style="68" customWidth="1"/>
    <col min="3847" max="3847" width="78.5703125" style="68" customWidth="1"/>
    <col min="3848" max="3848" width="18.5703125" style="68" customWidth="1"/>
    <col min="3849" max="3849" width="7.7109375" style="68" customWidth="1"/>
    <col min="3850" max="4101" width="9.140625" style="68"/>
    <col min="4102" max="4102" width="8.140625" style="68" customWidth="1"/>
    <col min="4103" max="4103" width="78.5703125" style="68" customWidth="1"/>
    <col min="4104" max="4104" width="18.5703125" style="68" customWidth="1"/>
    <col min="4105" max="4105" width="7.7109375" style="68" customWidth="1"/>
    <col min="4106" max="4357" width="9.140625" style="68"/>
    <col min="4358" max="4358" width="8.140625" style="68" customWidth="1"/>
    <col min="4359" max="4359" width="78.5703125" style="68" customWidth="1"/>
    <col min="4360" max="4360" width="18.5703125" style="68" customWidth="1"/>
    <col min="4361" max="4361" width="7.7109375" style="68" customWidth="1"/>
    <col min="4362" max="4613" width="9.140625" style="68"/>
    <col min="4614" max="4614" width="8.140625" style="68" customWidth="1"/>
    <col min="4615" max="4615" width="78.5703125" style="68" customWidth="1"/>
    <col min="4616" max="4616" width="18.5703125" style="68" customWidth="1"/>
    <col min="4617" max="4617" width="7.7109375" style="68" customWidth="1"/>
    <col min="4618" max="4869" width="9.140625" style="68"/>
    <col min="4870" max="4870" width="8.140625" style="68" customWidth="1"/>
    <col min="4871" max="4871" width="78.5703125" style="68" customWidth="1"/>
    <col min="4872" max="4872" width="18.5703125" style="68" customWidth="1"/>
    <col min="4873" max="4873" width="7.7109375" style="68" customWidth="1"/>
    <col min="4874" max="5125" width="9.140625" style="68"/>
    <col min="5126" max="5126" width="8.140625" style="68" customWidth="1"/>
    <col min="5127" max="5127" width="78.5703125" style="68" customWidth="1"/>
    <col min="5128" max="5128" width="18.5703125" style="68" customWidth="1"/>
    <col min="5129" max="5129" width="7.7109375" style="68" customWidth="1"/>
    <col min="5130" max="5381" width="9.140625" style="68"/>
    <col min="5382" max="5382" width="8.140625" style="68" customWidth="1"/>
    <col min="5383" max="5383" width="78.5703125" style="68" customWidth="1"/>
    <col min="5384" max="5384" width="18.5703125" style="68" customWidth="1"/>
    <col min="5385" max="5385" width="7.7109375" style="68" customWidth="1"/>
    <col min="5386" max="5637" width="9.140625" style="68"/>
    <col min="5638" max="5638" width="8.140625" style="68" customWidth="1"/>
    <col min="5639" max="5639" width="78.5703125" style="68" customWidth="1"/>
    <col min="5640" max="5640" width="18.5703125" style="68" customWidth="1"/>
    <col min="5641" max="5641" width="7.7109375" style="68" customWidth="1"/>
    <col min="5642" max="5893" width="9.140625" style="68"/>
    <col min="5894" max="5894" width="8.140625" style="68" customWidth="1"/>
    <col min="5895" max="5895" width="78.5703125" style="68" customWidth="1"/>
    <col min="5896" max="5896" width="18.5703125" style="68" customWidth="1"/>
    <col min="5897" max="5897" width="7.7109375" style="68" customWidth="1"/>
    <col min="5898" max="6149" width="9.140625" style="68"/>
    <col min="6150" max="6150" width="8.140625" style="68" customWidth="1"/>
    <col min="6151" max="6151" width="78.5703125" style="68" customWidth="1"/>
    <col min="6152" max="6152" width="18.5703125" style="68" customWidth="1"/>
    <col min="6153" max="6153" width="7.7109375" style="68" customWidth="1"/>
    <col min="6154" max="6405" width="9.140625" style="68"/>
    <col min="6406" max="6406" width="8.140625" style="68" customWidth="1"/>
    <col min="6407" max="6407" width="78.5703125" style="68" customWidth="1"/>
    <col min="6408" max="6408" width="18.5703125" style="68" customWidth="1"/>
    <col min="6409" max="6409" width="7.7109375" style="68" customWidth="1"/>
    <col min="6410" max="6661" width="9.140625" style="68"/>
    <col min="6662" max="6662" width="8.140625" style="68" customWidth="1"/>
    <col min="6663" max="6663" width="78.5703125" style="68" customWidth="1"/>
    <col min="6664" max="6664" width="18.5703125" style="68" customWidth="1"/>
    <col min="6665" max="6665" width="7.7109375" style="68" customWidth="1"/>
    <col min="6666" max="6917" width="9.140625" style="68"/>
    <col min="6918" max="6918" width="8.140625" style="68" customWidth="1"/>
    <col min="6919" max="6919" width="78.5703125" style="68" customWidth="1"/>
    <col min="6920" max="6920" width="18.5703125" style="68" customWidth="1"/>
    <col min="6921" max="6921" width="7.7109375" style="68" customWidth="1"/>
    <col min="6922" max="7173" width="9.140625" style="68"/>
    <col min="7174" max="7174" width="8.140625" style="68" customWidth="1"/>
    <col min="7175" max="7175" width="78.5703125" style="68" customWidth="1"/>
    <col min="7176" max="7176" width="18.5703125" style="68" customWidth="1"/>
    <col min="7177" max="7177" width="7.7109375" style="68" customWidth="1"/>
    <col min="7178" max="7429" width="9.140625" style="68"/>
    <col min="7430" max="7430" width="8.140625" style="68" customWidth="1"/>
    <col min="7431" max="7431" width="78.5703125" style="68" customWidth="1"/>
    <col min="7432" max="7432" width="18.5703125" style="68" customWidth="1"/>
    <col min="7433" max="7433" width="7.7109375" style="68" customWidth="1"/>
    <col min="7434" max="7685" width="9.140625" style="68"/>
    <col min="7686" max="7686" width="8.140625" style="68" customWidth="1"/>
    <col min="7687" max="7687" width="78.5703125" style="68" customWidth="1"/>
    <col min="7688" max="7688" width="18.5703125" style="68" customWidth="1"/>
    <col min="7689" max="7689" width="7.7109375" style="68" customWidth="1"/>
    <col min="7690" max="7941" width="9.140625" style="68"/>
    <col min="7942" max="7942" width="8.140625" style="68" customWidth="1"/>
    <col min="7943" max="7943" width="78.5703125" style="68" customWidth="1"/>
    <col min="7944" max="7944" width="18.5703125" style="68" customWidth="1"/>
    <col min="7945" max="7945" width="7.7109375" style="68" customWidth="1"/>
    <col min="7946" max="8197" width="9.140625" style="68"/>
    <col min="8198" max="8198" width="8.140625" style="68" customWidth="1"/>
    <col min="8199" max="8199" width="78.5703125" style="68" customWidth="1"/>
    <col min="8200" max="8200" width="18.5703125" style="68" customWidth="1"/>
    <col min="8201" max="8201" width="7.7109375" style="68" customWidth="1"/>
    <col min="8202" max="8453" width="9.140625" style="68"/>
    <col min="8454" max="8454" width="8.140625" style="68" customWidth="1"/>
    <col min="8455" max="8455" width="78.5703125" style="68" customWidth="1"/>
    <col min="8456" max="8456" width="18.5703125" style="68" customWidth="1"/>
    <col min="8457" max="8457" width="7.7109375" style="68" customWidth="1"/>
    <col min="8458" max="8709" width="9.140625" style="68"/>
    <col min="8710" max="8710" width="8.140625" style="68" customWidth="1"/>
    <col min="8711" max="8711" width="78.5703125" style="68" customWidth="1"/>
    <col min="8712" max="8712" width="18.5703125" style="68" customWidth="1"/>
    <col min="8713" max="8713" width="7.7109375" style="68" customWidth="1"/>
    <col min="8714" max="8965" width="9.140625" style="68"/>
    <col min="8966" max="8966" width="8.140625" style="68" customWidth="1"/>
    <col min="8967" max="8967" width="78.5703125" style="68" customWidth="1"/>
    <col min="8968" max="8968" width="18.5703125" style="68" customWidth="1"/>
    <col min="8969" max="8969" width="7.7109375" style="68" customWidth="1"/>
    <col min="8970" max="9221" width="9.140625" style="68"/>
    <col min="9222" max="9222" width="8.140625" style="68" customWidth="1"/>
    <col min="9223" max="9223" width="78.5703125" style="68" customWidth="1"/>
    <col min="9224" max="9224" width="18.5703125" style="68" customWidth="1"/>
    <col min="9225" max="9225" width="7.7109375" style="68" customWidth="1"/>
    <col min="9226" max="9477" width="9.140625" style="68"/>
    <col min="9478" max="9478" width="8.140625" style="68" customWidth="1"/>
    <col min="9479" max="9479" width="78.5703125" style="68" customWidth="1"/>
    <col min="9480" max="9480" width="18.5703125" style="68" customWidth="1"/>
    <col min="9481" max="9481" width="7.7109375" style="68" customWidth="1"/>
    <col min="9482" max="9733" width="9.140625" style="68"/>
    <col min="9734" max="9734" width="8.140625" style="68" customWidth="1"/>
    <col min="9735" max="9735" width="78.5703125" style="68" customWidth="1"/>
    <col min="9736" max="9736" width="18.5703125" style="68" customWidth="1"/>
    <col min="9737" max="9737" width="7.7109375" style="68" customWidth="1"/>
    <col min="9738" max="9989" width="9.140625" style="68"/>
    <col min="9990" max="9990" width="8.140625" style="68" customWidth="1"/>
    <col min="9991" max="9991" width="78.5703125" style="68" customWidth="1"/>
    <col min="9992" max="9992" width="18.5703125" style="68" customWidth="1"/>
    <col min="9993" max="9993" width="7.7109375" style="68" customWidth="1"/>
    <col min="9994" max="10245" width="9.140625" style="68"/>
    <col min="10246" max="10246" width="8.140625" style="68" customWidth="1"/>
    <col min="10247" max="10247" width="78.5703125" style="68" customWidth="1"/>
    <col min="10248" max="10248" width="18.5703125" style="68" customWidth="1"/>
    <col min="10249" max="10249" width="7.7109375" style="68" customWidth="1"/>
    <col min="10250" max="10501" width="9.140625" style="68"/>
    <col min="10502" max="10502" width="8.140625" style="68" customWidth="1"/>
    <col min="10503" max="10503" width="78.5703125" style="68" customWidth="1"/>
    <col min="10504" max="10504" width="18.5703125" style="68" customWidth="1"/>
    <col min="10505" max="10505" width="7.7109375" style="68" customWidth="1"/>
    <col min="10506" max="10757" width="9.140625" style="68"/>
    <col min="10758" max="10758" width="8.140625" style="68" customWidth="1"/>
    <col min="10759" max="10759" width="78.5703125" style="68" customWidth="1"/>
    <col min="10760" max="10760" width="18.5703125" style="68" customWidth="1"/>
    <col min="10761" max="10761" width="7.7109375" style="68" customWidth="1"/>
    <col min="10762" max="11013" width="9.140625" style="68"/>
    <col min="11014" max="11014" width="8.140625" style="68" customWidth="1"/>
    <col min="11015" max="11015" width="78.5703125" style="68" customWidth="1"/>
    <col min="11016" max="11016" width="18.5703125" style="68" customWidth="1"/>
    <col min="11017" max="11017" width="7.7109375" style="68" customWidth="1"/>
    <col min="11018" max="11269" width="9.140625" style="68"/>
    <col min="11270" max="11270" width="8.140625" style="68" customWidth="1"/>
    <col min="11271" max="11271" width="78.5703125" style="68" customWidth="1"/>
    <col min="11272" max="11272" width="18.5703125" style="68" customWidth="1"/>
    <col min="11273" max="11273" width="7.7109375" style="68" customWidth="1"/>
    <col min="11274" max="11525" width="9.140625" style="68"/>
    <col min="11526" max="11526" width="8.140625" style="68" customWidth="1"/>
    <col min="11527" max="11527" width="78.5703125" style="68" customWidth="1"/>
    <col min="11528" max="11528" width="18.5703125" style="68" customWidth="1"/>
    <col min="11529" max="11529" width="7.7109375" style="68" customWidth="1"/>
    <col min="11530" max="11781" width="9.140625" style="68"/>
    <col min="11782" max="11782" width="8.140625" style="68" customWidth="1"/>
    <col min="11783" max="11783" width="78.5703125" style="68" customWidth="1"/>
    <col min="11784" max="11784" width="18.5703125" style="68" customWidth="1"/>
    <col min="11785" max="11785" width="7.7109375" style="68" customWidth="1"/>
    <col min="11786" max="12037" width="9.140625" style="68"/>
    <col min="12038" max="12038" width="8.140625" style="68" customWidth="1"/>
    <col min="12039" max="12039" width="78.5703125" style="68" customWidth="1"/>
    <col min="12040" max="12040" width="18.5703125" style="68" customWidth="1"/>
    <col min="12041" max="12041" width="7.7109375" style="68" customWidth="1"/>
    <col min="12042" max="12293" width="9.140625" style="68"/>
    <col min="12294" max="12294" width="8.140625" style="68" customWidth="1"/>
    <col min="12295" max="12295" width="78.5703125" style="68" customWidth="1"/>
    <col min="12296" max="12296" width="18.5703125" style="68" customWidth="1"/>
    <col min="12297" max="12297" width="7.7109375" style="68" customWidth="1"/>
    <col min="12298" max="12549" width="9.140625" style="68"/>
    <col min="12550" max="12550" width="8.140625" style="68" customWidth="1"/>
    <col min="12551" max="12551" width="78.5703125" style="68" customWidth="1"/>
    <col min="12552" max="12552" width="18.5703125" style="68" customWidth="1"/>
    <col min="12553" max="12553" width="7.7109375" style="68" customWidth="1"/>
    <col min="12554" max="12805" width="9.140625" style="68"/>
    <col min="12806" max="12806" width="8.140625" style="68" customWidth="1"/>
    <col min="12807" max="12807" width="78.5703125" style="68" customWidth="1"/>
    <col min="12808" max="12808" width="18.5703125" style="68" customWidth="1"/>
    <col min="12809" max="12809" width="7.7109375" style="68" customWidth="1"/>
    <col min="12810" max="13061" width="9.140625" style="68"/>
    <col min="13062" max="13062" width="8.140625" style="68" customWidth="1"/>
    <col min="13063" max="13063" width="78.5703125" style="68" customWidth="1"/>
    <col min="13064" max="13064" width="18.5703125" style="68" customWidth="1"/>
    <col min="13065" max="13065" width="7.7109375" style="68" customWidth="1"/>
    <col min="13066" max="13317" width="9.140625" style="68"/>
    <col min="13318" max="13318" width="8.140625" style="68" customWidth="1"/>
    <col min="13319" max="13319" width="78.5703125" style="68" customWidth="1"/>
    <col min="13320" max="13320" width="18.5703125" style="68" customWidth="1"/>
    <col min="13321" max="13321" width="7.7109375" style="68" customWidth="1"/>
    <col min="13322" max="13573" width="9.140625" style="68"/>
    <col min="13574" max="13574" width="8.140625" style="68" customWidth="1"/>
    <col min="13575" max="13575" width="78.5703125" style="68" customWidth="1"/>
    <col min="13576" max="13576" width="18.5703125" style="68" customWidth="1"/>
    <col min="13577" max="13577" width="7.7109375" style="68" customWidth="1"/>
    <col min="13578" max="13829" width="9.140625" style="68"/>
    <col min="13830" max="13830" width="8.140625" style="68" customWidth="1"/>
    <col min="13831" max="13831" width="78.5703125" style="68" customWidth="1"/>
    <col min="13832" max="13832" width="18.5703125" style="68" customWidth="1"/>
    <col min="13833" max="13833" width="7.7109375" style="68" customWidth="1"/>
    <col min="13834" max="14085" width="9.140625" style="68"/>
    <col min="14086" max="14086" width="8.140625" style="68" customWidth="1"/>
    <col min="14087" max="14087" width="78.5703125" style="68" customWidth="1"/>
    <col min="14088" max="14088" width="18.5703125" style="68" customWidth="1"/>
    <col min="14089" max="14089" width="7.7109375" style="68" customWidth="1"/>
    <col min="14090" max="14341" width="9.140625" style="68"/>
    <col min="14342" max="14342" width="8.140625" style="68" customWidth="1"/>
    <col min="14343" max="14343" width="78.5703125" style="68" customWidth="1"/>
    <col min="14344" max="14344" width="18.5703125" style="68" customWidth="1"/>
    <col min="14345" max="14345" width="7.7109375" style="68" customWidth="1"/>
    <col min="14346" max="14597" width="9.140625" style="68"/>
    <col min="14598" max="14598" width="8.140625" style="68" customWidth="1"/>
    <col min="14599" max="14599" width="78.5703125" style="68" customWidth="1"/>
    <col min="14600" max="14600" width="18.5703125" style="68" customWidth="1"/>
    <col min="14601" max="14601" width="7.7109375" style="68" customWidth="1"/>
    <col min="14602" max="14853" width="9.140625" style="68"/>
    <col min="14854" max="14854" width="8.140625" style="68" customWidth="1"/>
    <col min="14855" max="14855" width="78.5703125" style="68" customWidth="1"/>
    <col min="14856" max="14856" width="18.5703125" style="68" customWidth="1"/>
    <col min="14857" max="14857" width="7.7109375" style="68" customWidth="1"/>
    <col min="14858" max="15109" width="9.140625" style="68"/>
    <col min="15110" max="15110" width="8.140625" style="68" customWidth="1"/>
    <col min="15111" max="15111" width="78.5703125" style="68" customWidth="1"/>
    <col min="15112" max="15112" width="18.5703125" style="68" customWidth="1"/>
    <col min="15113" max="15113" width="7.7109375" style="68" customWidth="1"/>
    <col min="15114" max="15365" width="9.140625" style="68"/>
    <col min="15366" max="15366" width="8.140625" style="68" customWidth="1"/>
    <col min="15367" max="15367" width="78.5703125" style="68" customWidth="1"/>
    <col min="15368" max="15368" width="18.5703125" style="68" customWidth="1"/>
    <col min="15369" max="15369" width="7.7109375" style="68" customWidth="1"/>
    <col min="15370" max="15621" width="9.140625" style="68"/>
    <col min="15622" max="15622" width="8.140625" style="68" customWidth="1"/>
    <col min="15623" max="15623" width="78.5703125" style="68" customWidth="1"/>
    <col min="15624" max="15624" width="18.5703125" style="68" customWidth="1"/>
    <col min="15625" max="15625" width="7.7109375" style="68" customWidth="1"/>
    <col min="15626" max="15877" width="9.140625" style="68"/>
    <col min="15878" max="15878" width="8.140625" style="68" customWidth="1"/>
    <col min="15879" max="15879" width="78.5703125" style="68" customWidth="1"/>
    <col min="15880" max="15880" width="18.5703125" style="68" customWidth="1"/>
    <col min="15881" max="15881" width="7.7109375" style="68" customWidth="1"/>
    <col min="15882" max="16133" width="9.140625" style="68"/>
    <col min="16134" max="16134" width="8.140625" style="68" customWidth="1"/>
    <col min="16135" max="16135" width="78.5703125" style="68" customWidth="1"/>
    <col min="16136" max="16136" width="18.5703125" style="68" customWidth="1"/>
    <col min="16137" max="16137" width="7.7109375" style="68" customWidth="1"/>
    <col min="16138" max="16384" width="9.140625" style="68"/>
  </cols>
  <sheetData>
    <row r="1" spans="1:8" ht="15.95" customHeight="1" x14ac:dyDescent="0.25">
      <c r="A1" s="423" t="s">
        <v>93</v>
      </c>
      <c r="B1" s="423"/>
      <c r="C1" s="423"/>
      <c r="D1" s="204"/>
      <c r="E1" s="204"/>
      <c r="F1" s="204"/>
      <c r="G1" s="204"/>
      <c r="H1" s="204"/>
    </row>
    <row r="2" spans="1:8" ht="15.95" customHeight="1" thickBot="1" x14ac:dyDescent="0.3">
      <c r="A2" s="422" t="s">
        <v>94</v>
      </c>
      <c r="B2" s="422"/>
      <c r="C2" s="69" t="s">
        <v>305</v>
      </c>
      <c r="D2" s="69"/>
      <c r="E2" s="69"/>
      <c r="F2" s="69"/>
      <c r="G2" s="69"/>
      <c r="H2" s="69"/>
    </row>
    <row r="3" spans="1:8" ht="24.75" thickBot="1" x14ac:dyDescent="0.3">
      <c r="A3" s="70" t="s">
        <v>96</v>
      </c>
      <c r="B3" s="71" t="s">
        <v>97</v>
      </c>
      <c r="C3" s="275" t="s">
        <v>442</v>
      </c>
      <c r="D3" s="275"/>
      <c r="E3" s="72" t="s">
        <v>277</v>
      </c>
      <c r="F3" s="72" t="s">
        <v>278</v>
      </c>
      <c r="G3" s="72" t="s">
        <v>279</v>
      </c>
      <c r="H3" s="72" t="s">
        <v>278</v>
      </c>
    </row>
    <row r="4" spans="1:8" s="76" customFormat="1" ht="12" customHeight="1" thickBot="1" x14ac:dyDescent="0.25">
      <c r="A4" s="73">
        <v>1</v>
      </c>
      <c r="B4" s="74">
        <v>2</v>
      </c>
      <c r="C4" s="75">
        <v>3</v>
      </c>
      <c r="D4" s="75"/>
      <c r="E4" s="75">
        <v>3</v>
      </c>
      <c r="F4" s="75">
        <v>3</v>
      </c>
      <c r="G4" s="75">
        <v>3</v>
      </c>
      <c r="H4" s="75">
        <v>3</v>
      </c>
    </row>
    <row r="5" spans="1:8" s="79" customFormat="1" ht="12" customHeight="1" thickBot="1" x14ac:dyDescent="0.25">
      <c r="A5" s="77" t="s">
        <v>4</v>
      </c>
      <c r="B5" s="88" t="s">
        <v>376</v>
      </c>
      <c r="C5" s="58">
        <f>+C6+C7+C8+C9+C10</f>
        <v>277123000</v>
      </c>
      <c r="D5" s="58">
        <f t="shared" ref="D5:H5" si="0">+D6+D7+D8+D9+D10</f>
        <v>277123000</v>
      </c>
      <c r="E5" s="58">
        <f t="shared" si="0"/>
        <v>0</v>
      </c>
      <c r="F5" s="58">
        <f t="shared" si="0"/>
        <v>277123000</v>
      </c>
      <c r="G5" s="58">
        <f t="shared" si="0"/>
        <v>0</v>
      </c>
      <c r="H5" s="58">
        <f t="shared" si="0"/>
        <v>0</v>
      </c>
    </row>
    <row r="6" spans="1:8" s="79" customFormat="1" ht="12" customHeight="1" x14ac:dyDescent="0.2">
      <c r="A6" s="80" t="s">
        <v>371</v>
      </c>
      <c r="B6" s="81" t="s">
        <v>12</v>
      </c>
      <c r="C6" s="82"/>
      <c r="D6" s="82"/>
      <c r="E6" s="82">
        <f>F6-D6</f>
        <v>0</v>
      </c>
      <c r="F6" s="82"/>
      <c r="G6" s="82"/>
      <c r="H6" s="82"/>
    </row>
    <row r="7" spans="1:8" s="79" customFormat="1" ht="12" customHeight="1" x14ac:dyDescent="0.2">
      <c r="A7" s="80" t="s">
        <v>372</v>
      </c>
      <c r="B7" s="84" t="s">
        <v>98</v>
      </c>
      <c r="C7" s="85"/>
      <c r="D7" s="85"/>
      <c r="E7" s="85">
        <f>F7-D7</f>
        <v>0</v>
      </c>
      <c r="F7" s="85"/>
      <c r="G7" s="85"/>
      <c r="H7" s="85"/>
    </row>
    <row r="8" spans="1:8" s="79" customFormat="1" ht="12" customHeight="1" x14ac:dyDescent="0.2">
      <c r="A8" s="80" t="s">
        <v>373</v>
      </c>
      <c r="B8" s="84" t="s">
        <v>99</v>
      </c>
      <c r="C8" s="85"/>
      <c r="D8" s="85"/>
      <c r="E8" s="85">
        <f t="shared" ref="E8:E11" si="1">F8-D8</f>
        <v>0</v>
      </c>
      <c r="F8" s="85"/>
      <c r="G8" s="85"/>
      <c r="H8" s="85"/>
    </row>
    <row r="9" spans="1:8" s="79" customFormat="1" ht="12" customHeight="1" x14ac:dyDescent="0.2">
      <c r="A9" s="80" t="s">
        <v>374</v>
      </c>
      <c r="B9" s="84" t="s">
        <v>100</v>
      </c>
      <c r="C9" s="85"/>
      <c r="D9" s="85"/>
      <c r="E9" s="85">
        <f t="shared" si="1"/>
        <v>0</v>
      </c>
      <c r="F9" s="85"/>
      <c r="G9" s="85"/>
      <c r="H9" s="85"/>
    </row>
    <row r="10" spans="1:8" s="79" customFormat="1" ht="12" customHeight="1" x14ac:dyDescent="0.2">
      <c r="A10" s="80" t="s">
        <v>165</v>
      </c>
      <c r="B10" s="84" t="s">
        <v>102</v>
      </c>
      <c r="C10" s="85">
        <v>277123000</v>
      </c>
      <c r="D10" s="85">
        <v>277123000</v>
      </c>
      <c r="E10" s="85">
        <f t="shared" si="1"/>
        <v>0</v>
      </c>
      <c r="F10" s="85">
        <v>277123000</v>
      </c>
      <c r="G10" s="85"/>
      <c r="H10" s="85"/>
    </row>
    <row r="11" spans="1:8" s="79" customFormat="1" ht="12" customHeight="1" thickBot="1" x14ac:dyDescent="0.25">
      <c r="A11" s="80" t="s">
        <v>375</v>
      </c>
      <c r="B11" s="87" t="s">
        <v>103</v>
      </c>
      <c r="C11" s="89"/>
      <c r="D11" s="89"/>
      <c r="E11" s="89">
        <f t="shared" si="1"/>
        <v>0</v>
      </c>
      <c r="F11" s="89"/>
      <c r="G11" s="89"/>
      <c r="H11" s="89"/>
    </row>
    <row r="12" spans="1:8" s="79" customFormat="1" ht="12" customHeight="1" thickBot="1" x14ac:dyDescent="0.25">
      <c r="A12" s="77" t="s">
        <v>10</v>
      </c>
      <c r="B12" s="78" t="s">
        <v>383</v>
      </c>
      <c r="C12" s="58">
        <f>+C13+C14+C15+C16+C17</f>
        <v>0</v>
      </c>
      <c r="D12" s="58"/>
      <c r="E12" s="58">
        <f t="shared" ref="E12" si="2">+E13+E14+E15+E16+E17</f>
        <v>0</v>
      </c>
      <c r="F12" s="58">
        <f t="shared" ref="F12:H12" si="3">+F13+F14+F15+F16+F17</f>
        <v>0</v>
      </c>
      <c r="G12" s="58">
        <f t="shared" si="3"/>
        <v>0</v>
      </c>
      <c r="H12" s="58">
        <f t="shared" si="3"/>
        <v>0</v>
      </c>
    </row>
    <row r="13" spans="1:8" s="79" customFormat="1" ht="12" customHeight="1" x14ac:dyDescent="0.2">
      <c r="A13" s="80" t="s">
        <v>377</v>
      </c>
      <c r="B13" s="81" t="s">
        <v>105</v>
      </c>
      <c r="C13" s="82"/>
      <c r="D13" s="82"/>
      <c r="E13" s="82">
        <f t="shared" ref="E13:E18" si="4">F13-D13</f>
        <v>0</v>
      </c>
      <c r="F13" s="82"/>
      <c r="G13" s="82"/>
      <c r="H13" s="82"/>
    </row>
    <row r="14" spans="1:8" s="79" customFormat="1" ht="12" customHeight="1" x14ac:dyDescent="0.2">
      <c r="A14" s="80" t="s">
        <v>378</v>
      </c>
      <c r="B14" s="84" t="s">
        <v>107</v>
      </c>
      <c r="C14" s="85"/>
      <c r="D14" s="85"/>
      <c r="E14" s="85">
        <f t="shared" si="4"/>
        <v>0</v>
      </c>
      <c r="F14" s="85"/>
      <c r="G14" s="85"/>
      <c r="H14" s="85"/>
    </row>
    <row r="15" spans="1:8" s="79" customFormat="1" ht="12" customHeight="1" x14ac:dyDescent="0.2">
      <c r="A15" s="80" t="s">
        <v>379</v>
      </c>
      <c r="B15" s="84" t="s">
        <v>108</v>
      </c>
      <c r="C15" s="85"/>
      <c r="D15" s="85"/>
      <c r="E15" s="85">
        <f t="shared" si="4"/>
        <v>0</v>
      </c>
      <c r="F15" s="85"/>
      <c r="G15" s="85"/>
      <c r="H15" s="85"/>
    </row>
    <row r="16" spans="1:8" s="79" customFormat="1" ht="12" customHeight="1" x14ac:dyDescent="0.2">
      <c r="A16" s="80" t="s">
        <v>380</v>
      </c>
      <c r="B16" s="84" t="s">
        <v>109</v>
      </c>
      <c r="C16" s="85"/>
      <c r="D16" s="85"/>
      <c r="E16" s="85">
        <f t="shared" si="4"/>
        <v>0</v>
      </c>
      <c r="F16" s="85"/>
      <c r="G16" s="85"/>
      <c r="H16" s="85"/>
    </row>
    <row r="17" spans="1:8" s="79" customFormat="1" ht="12" customHeight="1" x14ac:dyDescent="0.2">
      <c r="A17" s="80" t="s">
        <v>381</v>
      </c>
      <c r="B17" s="84" t="s">
        <v>110</v>
      </c>
      <c r="C17" s="85"/>
      <c r="D17" s="85"/>
      <c r="E17" s="85">
        <f t="shared" si="4"/>
        <v>0</v>
      </c>
      <c r="F17" s="85"/>
      <c r="G17" s="85"/>
      <c r="H17" s="85"/>
    </row>
    <row r="18" spans="1:8" s="79" customFormat="1" ht="12" customHeight="1" thickBot="1" x14ac:dyDescent="0.25">
      <c r="A18" s="80" t="s">
        <v>382</v>
      </c>
      <c r="B18" s="87" t="s">
        <v>111</v>
      </c>
      <c r="C18" s="89"/>
      <c r="D18" s="89"/>
      <c r="E18" s="89">
        <f t="shared" si="4"/>
        <v>0</v>
      </c>
      <c r="F18" s="89"/>
      <c r="G18" s="89"/>
      <c r="H18" s="89"/>
    </row>
    <row r="19" spans="1:8" s="79" customFormat="1" ht="12" customHeight="1" thickBot="1" x14ac:dyDescent="0.25">
      <c r="A19" s="77" t="s">
        <v>16</v>
      </c>
      <c r="B19" s="78" t="s">
        <v>384</v>
      </c>
      <c r="C19" s="58">
        <f>SUM(C20:C30)</f>
        <v>54772000</v>
      </c>
      <c r="D19" s="58">
        <f t="shared" ref="D19:H19" si="5">SUM(D20:D30)</f>
        <v>54772000</v>
      </c>
      <c r="E19" s="58">
        <f t="shared" si="5"/>
        <v>0</v>
      </c>
      <c r="F19" s="58">
        <f t="shared" si="5"/>
        <v>54772000</v>
      </c>
      <c r="G19" s="58">
        <f t="shared" si="5"/>
        <v>0</v>
      </c>
      <c r="H19" s="58">
        <f t="shared" si="5"/>
        <v>0</v>
      </c>
    </row>
    <row r="20" spans="1:8" s="79" customFormat="1" ht="12" customHeight="1" x14ac:dyDescent="0.2">
      <c r="A20" s="80" t="s">
        <v>385</v>
      </c>
      <c r="B20" s="81" t="s">
        <v>112</v>
      </c>
      <c r="C20" s="82"/>
      <c r="D20" s="82"/>
      <c r="E20" s="82">
        <f t="shared" ref="E20:E30" si="6">F20-D20</f>
        <v>0</v>
      </c>
      <c r="F20" s="82"/>
      <c r="G20" s="82"/>
      <c r="H20" s="82"/>
    </row>
    <row r="21" spans="1:8" s="79" customFormat="1" ht="12" customHeight="1" x14ac:dyDescent="0.2">
      <c r="A21" s="80" t="s">
        <v>386</v>
      </c>
      <c r="B21" s="84" t="s">
        <v>113</v>
      </c>
      <c r="C21" s="85"/>
      <c r="D21" s="85"/>
      <c r="E21" s="85">
        <f t="shared" si="6"/>
        <v>0</v>
      </c>
      <c r="F21" s="85"/>
      <c r="G21" s="85"/>
      <c r="H21" s="85"/>
    </row>
    <row r="22" spans="1:8" s="79" customFormat="1" ht="12" customHeight="1" x14ac:dyDescent="0.2">
      <c r="A22" s="80" t="s">
        <v>387</v>
      </c>
      <c r="B22" s="84" t="s">
        <v>114</v>
      </c>
      <c r="C22" s="85"/>
      <c r="D22" s="85"/>
      <c r="E22" s="85">
        <f t="shared" si="6"/>
        <v>0</v>
      </c>
      <c r="F22" s="85"/>
      <c r="G22" s="85"/>
      <c r="H22" s="85"/>
    </row>
    <row r="23" spans="1:8" s="79" customFormat="1" ht="12" customHeight="1" x14ac:dyDescent="0.2">
      <c r="A23" s="80" t="s">
        <v>388</v>
      </c>
      <c r="B23" s="84" t="s">
        <v>116</v>
      </c>
      <c r="C23" s="85"/>
      <c r="D23" s="85"/>
      <c r="E23" s="85">
        <f t="shared" si="6"/>
        <v>0</v>
      </c>
      <c r="F23" s="85"/>
      <c r="G23" s="85"/>
      <c r="H23" s="85"/>
    </row>
    <row r="24" spans="1:8" s="79" customFormat="1" ht="12" customHeight="1" x14ac:dyDescent="0.2">
      <c r="A24" s="80" t="s">
        <v>389</v>
      </c>
      <c r="B24" s="84" t="s">
        <v>117</v>
      </c>
      <c r="C24" s="85"/>
      <c r="D24" s="85"/>
      <c r="E24" s="85">
        <f t="shared" si="6"/>
        <v>0</v>
      </c>
      <c r="F24" s="85"/>
      <c r="G24" s="85"/>
      <c r="H24" s="85"/>
    </row>
    <row r="25" spans="1:8" s="79" customFormat="1" ht="12" customHeight="1" x14ac:dyDescent="0.2">
      <c r="A25" s="80" t="s">
        <v>390</v>
      </c>
      <c r="B25" s="84" t="s">
        <v>118</v>
      </c>
      <c r="C25" s="85"/>
      <c r="D25" s="85"/>
      <c r="E25" s="85">
        <f t="shared" si="6"/>
        <v>0</v>
      </c>
      <c r="F25" s="85"/>
      <c r="G25" s="85"/>
      <c r="H25" s="85"/>
    </row>
    <row r="26" spans="1:8" s="79" customFormat="1" ht="12" customHeight="1" x14ac:dyDescent="0.2">
      <c r="A26" s="80" t="s">
        <v>391</v>
      </c>
      <c r="B26" s="84" t="s">
        <v>119</v>
      </c>
      <c r="C26" s="85"/>
      <c r="D26" s="85"/>
      <c r="E26" s="85">
        <f t="shared" si="6"/>
        <v>0</v>
      </c>
      <c r="F26" s="85"/>
      <c r="G26" s="85"/>
      <c r="H26" s="85"/>
    </row>
    <row r="27" spans="1:8" s="79" customFormat="1" ht="12" customHeight="1" x14ac:dyDescent="0.2">
      <c r="A27" s="80" t="s">
        <v>392</v>
      </c>
      <c r="B27" s="84" t="s">
        <v>120</v>
      </c>
      <c r="C27" s="85"/>
      <c r="D27" s="85"/>
      <c r="E27" s="85">
        <f t="shared" si="6"/>
        <v>0</v>
      </c>
      <c r="F27" s="85"/>
      <c r="G27" s="85"/>
      <c r="H27" s="85"/>
    </row>
    <row r="28" spans="1:8" s="79" customFormat="1" ht="12" customHeight="1" x14ac:dyDescent="0.2">
      <c r="A28" s="80" t="s">
        <v>393</v>
      </c>
      <c r="B28" s="84" t="s">
        <v>121</v>
      </c>
      <c r="C28" s="90"/>
      <c r="D28" s="90"/>
      <c r="E28" s="90">
        <f t="shared" si="6"/>
        <v>0</v>
      </c>
      <c r="F28" s="90"/>
      <c r="G28" s="90"/>
      <c r="H28" s="90"/>
    </row>
    <row r="29" spans="1:8" s="79" customFormat="1" ht="12" customHeight="1" x14ac:dyDescent="0.2">
      <c r="A29" s="80" t="s">
        <v>394</v>
      </c>
      <c r="B29" s="310" t="s">
        <v>353</v>
      </c>
      <c r="C29" s="91"/>
      <c r="D29" s="91"/>
      <c r="E29" s="91">
        <f t="shared" si="6"/>
        <v>0</v>
      </c>
      <c r="F29" s="91"/>
      <c r="G29" s="91"/>
      <c r="H29" s="91"/>
    </row>
    <row r="30" spans="1:8" s="79" customFormat="1" ht="12" customHeight="1" thickBot="1" x14ac:dyDescent="0.25">
      <c r="A30" s="80" t="s">
        <v>395</v>
      </c>
      <c r="B30" s="311" t="s">
        <v>122</v>
      </c>
      <c r="C30" s="91">
        <v>54772000</v>
      </c>
      <c r="D30" s="91">
        <v>54772000</v>
      </c>
      <c r="E30" s="91">
        <f t="shared" si="6"/>
        <v>0</v>
      </c>
      <c r="F30" s="91">
        <v>54772000</v>
      </c>
      <c r="G30" s="91"/>
      <c r="H30" s="91"/>
    </row>
    <row r="31" spans="1:8" s="79" customFormat="1" ht="12" customHeight="1" thickBot="1" x14ac:dyDescent="0.25">
      <c r="A31" s="77" t="s">
        <v>17</v>
      </c>
      <c r="B31" s="78" t="s">
        <v>396</v>
      </c>
      <c r="C31" s="58">
        <f>SUM(C32:C36)</f>
        <v>0</v>
      </c>
      <c r="D31" s="58"/>
      <c r="E31" s="58">
        <f t="shared" ref="E31" si="7">SUM(E32:E36)</f>
        <v>0</v>
      </c>
      <c r="F31" s="58">
        <f t="shared" ref="F31:H31" si="8">SUM(F32:F36)</f>
        <v>0</v>
      </c>
      <c r="G31" s="58">
        <f t="shared" si="8"/>
        <v>0</v>
      </c>
      <c r="H31" s="58">
        <f t="shared" si="8"/>
        <v>0</v>
      </c>
    </row>
    <row r="32" spans="1:8" s="79" customFormat="1" ht="12" customHeight="1" x14ac:dyDescent="0.2">
      <c r="A32" s="80" t="s">
        <v>335</v>
      </c>
      <c r="B32" s="81" t="s">
        <v>23</v>
      </c>
      <c r="C32" s="92"/>
      <c r="D32" s="92"/>
      <c r="E32" s="92">
        <f t="shared" ref="E32:E36" si="9">F32-D32</f>
        <v>0</v>
      </c>
      <c r="F32" s="92"/>
      <c r="G32" s="92"/>
      <c r="H32" s="92"/>
    </row>
    <row r="33" spans="1:8" s="79" customFormat="1" ht="12" customHeight="1" x14ac:dyDescent="0.2">
      <c r="A33" s="80" t="s">
        <v>336</v>
      </c>
      <c r="B33" s="84" t="s">
        <v>25</v>
      </c>
      <c r="C33" s="90"/>
      <c r="D33" s="90"/>
      <c r="E33" s="90">
        <f t="shared" si="9"/>
        <v>0</v>
      </c>
      <c r="F33" s="90"/>
      <c r="G33" s="90"/>
      <c r="H33" s="90"/>
    </row>
    <row r="34" spans="1:8" s="79" customFormat="1" ht="12" customHeight="1" x14ac:dyDescent="0.2">
      <c r="A34" s="80" t="s">
        <v>337</v>
      </c>
      <c r="B34" s="84" t="s">
        <v>27</v>
      </c>
      <c r="C34" s="90"/>
      <c r="D34" s="90"/>
      <c r="E34" s="90">
        <f t="shared" si="9"/>
        <v>0</v>
      </c>
      <c r="F34" s="90"/>
      <c r="G34" s="90"/>
      <c r="H34" s="90"/>
    </row>
    <row r="35" spans="1:8" s="79" customFormat="1" ht="12" customHeight="1" x14ac:dyDescent="0.2">
      <c r="A35" s="80" t="s">
        <v>338</v>
      </c>
      <c r="B35" s="84" t="s">
        <v>123</v>
      </c>
      <c r="C35" s="90"/>
      <c r="D35" s="90"/>
      <c r="E35" s="90">
        <f t="shared" si="9"/>
        <v>0</v>
      </c>
      <c r="F35" s="90"/>
      <c r="G35" s="90"/>
      <c r="H35" s="90"/>
    </row>
    <row r="36" spans="1:8" s="79" customFormat="1" ht="12" customHeight="1" thickBot="1" x14ac:dyDescent="0.25">
      <c r="A36" s="80" t="s">
        <v>339</v>
      </c>
      <c r="B36" s="87" t="s">
        <v>124</v>
      </c>
      <c r="C36" s="91"/>
      <c r="D36" s="91"/>
      <c r="E36" s="91">
        <f t="shared" si="9"/>
        <v>0</v>
      </c>
      <c r="F36" s="91"/>
      <c r="G36" s="91"/>
      <c r="H36" s="91"/>
    </row>
    <row r="37" spans="1:8" s="79" customFormat="1" ht="12" customHeight="1" thickBot="1" x14ac:dyDescent="0.25">
      <c r="A37" s="77" t="s">
        <v>397</v>
      </c>
      <c r="B37" s="78" t="s">
        <v>398</v>
      </c>
      <c r="C37" s="58">
        <f>SUM(C38:C40)</f>
        <v>0</v>
      </c>
      <c r="D37" s="58"/>
      <c r="E37" s="58">
        <f t="shared" ref="E37" si="10">SUM(E38:E40)</f>
        <v>0</v>
      </c>
      <c r="F37" s="58">
        <f t="shared" ref="F37:H37" si="11">SUM(F38:F40)</f>
        <v>0</v>
      </c>
      <c r="G37" s="58">
        <f t="shared" si="11"/>
        <v>0</v>
      </c>
      <c r="H37" s="58">
        <f t="shared" si="11"/>
        <v>0</v>
      </c>
    </row>
    <row r="38" spans="1:8" s="79" customFormat="1" ht="12" customHeight="1" x14ac:dyDescent="0.2">
      <c r="A38" s="80" t="s">
        <v>399</v>
      </c>
      <c r="B38" s="81" t="s">
        <v>125</v>
      </c>
      <c r="C38" s="82"/>
      <c r="D38" s="82"/>
      <c r="E38" s="82">
        <f t="shared" ref="E38:E41" si="12">F38-D38</f>
        <v>0</v>
      </c>
      <c r="F38" s="82"/>
      <c r="G38" s="82"/>
      <c r="H38" s="82"/>
    </row>
    <row r="39" spans="1:8" s="79" customFormat="1" ht="12" customHeight="1" x14ac:dyDescent="0.2">
      <c r="A39" s="80" t="s">
        <v>400</v>
      </c>
      <c r="B39" s="84" t="s">
        <v>126</v>
      </c>
      <c r="C39" s="85"/>
      <c r="D39" s="85"/>
      <c r="E39" s="85">
        <f t="shared" si="12"/>
        <v>0</v>
      </c>
      <c r="F39" s="85"/>
      <c r="G39" s="85"/>
      <c r="H39" s="85"/>
    </row>
    <row r="40" spans="1:8" s="79" customFormat="1" ht="12" customHeight="1" x14ac:dyDescent="0.2">
      <c r="A40" s="80" t="s">
        <v>401</v>
      </c>
      <c r="B40" s="84" t="s">
        <v>127</v>
      </c>
      <c r="C40" s="85"/>
      <c r="D40" s="85"/>
      <c r="E40" s="85">
        <f t="shared" si="12"/>
        <v>0</v>
      </c>
      <c r="F40" s="85"/>
      <c r="G40" s="85"/>
      <c r="H40" s="85"/>
    </row>
    <row r="41" spans="1:8" s="79" customFormat="1" ht="12" customHeight="1" thickBot="1" x14ac:dyDescent="0.25">
      <c r="A41" s="80" t="s">
        <v>402</v>
      </c>
      <c r="B41" s="87" t="s">
        <v>128</v>
      </c>
      <c r="C41" s="89"/>
      <c r="D41" s="89"/>
      <c r="E41" s="89">
        <f t="shared" si="12"/>
        <v>0</v>
      </c>
      <c r="F41" s="89"/>
      <c r="G41" s="89"/>
      <c r="H41" s="89"/>
    </row>
    <row r="42" spans="1:8" s="79" customFormat="1" ht="12" customHeight="1" thickBot="1" x14ac:dyDescent="0.25">
      <c r="A42" s="77" t="s">
        <v>28</v>
      </c>
      <c r="B42" s="88" t="s">
        <v>403</v>
      </c>
      <c r="C42" s="58">
        <f>SUM(C43:C45)</f>
        <v>0</v>
      </c>
      <c r="D42" s="58"/>
      <c r="E42" s="58">
        <f t="shared" ref="E42" si="13">SUM(E43:E45)</f>
        <v>0</v>
      </c>
      <c r="F42" s="58">
        <f t="shared" ref="F42:H42" si="14">SUM(F43:F45)</f>
        <v>0</v>
      </c>
      <c r="G42" s="58">
        <f t="shared" si="14"/>
        <v>0</v>
      </c>
      <c r="H42" s="58">
        <f t="shared" si="14"/>
        <v>0</v>
      </c>
    </row>
    <row r="43" spans="1:8" s="79" customFormat="1" ht="12" customHeight="1" x14ac:dyDescent="0.2">
      <c r="A43" s="80" t="s">
        <v>404</v>
      </c>
      <c r="B43" s="81" t="s">
        <v>129</v>
      </c>
      <c r="C43" s="90"/>
      <c r="D43" s="90"/>
      <c r="E43" s="90">
        <f t="shared" ref="E43:E46" si="15">F43-D43</f>
        <v>0</v>
      </c>
      <c r="F43" s="90"/>
      <c r="G43" s="90"/>
      <c r="H43" s="90"/>
    </row>
    <row r="44" spans="1:8" s="79" customFormat="1" ht="12" customHeight="1" x14ac:dyDescent="0.2">
      <c r="A44" s="80" t="s">
        <v>405</v>
      </c>
      <c r="B44" s="84" t="s">
        <v>130</v>
      </c>
      <c r="C44" s="90"/>
      <c r="D44" s="90"/>
      <c r="E44" s="90">
        <f t="shared" si="15"/>
        <v>0</v>
      </c>
      <c r="F44" s="90"/>
      <c r="G44" s="90"/>
      <c r="H44" s="90"/>
    </row>
    <row r="45" spans="1:8" s="79" customFormat="1" ht="12" customHeight="1" x14ac:dyDescent="0.2">
      <c r="A45" s="80" t="s">
        <v>406</v>
      </c>
      <c r="B45" s="84" t="s">
        <v>131</v>
      </c>
      <c r="C45" s="90"/>
      <c r="D45" s="90"/>
      <c r="E45" s="90">
        <f t="shared" si="15"/>
        <v>0</v>
      </c>
      <c r="F45" s="90"/>
      <c r="G45" s="90"/>
      <c r="H45" s="90"/>
    </row>
    <row r="46" spans="1:8" s="79" customFormat="1" ht="12" customHeight="1" thickBot="1" x14ac:dyDescent="0.25">
      <c r="A46" s="80" t="s">
        <v>407</v>
      </c>
      <c r="B46" s="87" t="s">
        <v>132</v>
      </c>
      <c r="C46" s="90"/>
      <c r="D46" s="90"/>
      <c r="E46" s="90">
        <f t="shared" si="15"/>
        <v>0</v>
      </c>
      <c r="F46" s="90"/>
      <c r="G46" s="90"/>
      <c r="H46" s="90"/>
    </row>
    <row r="47" spans="1:8" s="79" customFormat="1" ht="12" customHeight="1" thickBot="1" x14ac:dyDescent="0.25">
      <c r="A47" s="77" t="s">
        <v>30</v>
      </c>
      <c r="B47" s="78" t="s">
        <v>297</v>
      </c>
      <c r="C47" s="65">
        <f>C5+C12+C19+C31+C37+C42</f>
        <v>331895000</v>
      </c>
      <c r="D47" s="65">
        <f t="shared" ref="D47:H47" si="16">D5+D12+D19+D31+D37+D42</f>
        <v>331895000</v>
      </c>
      <c r="E47" s="65">
        <f t="shared" si="16"/>
        <v>0</v>
      </c>
      <c r="F47" s="65">
        <f t="shared" si="16"/>
        <v>331895000</v>
      </c>
      <c r="G47" s="65">
        <f t="shared" si="16"/>
        <v>0</v>
      </c>
      <c r="H47" s="65">
        <f t="shared" si="16"/>
        <v>0</v>
      </c>
    </row>
    <row r="48" spans="1:8" s="79" customFormat="1" ht="12" customHeight="1" thickBot="1" x14ac:dyDescent="0.25">
      <c r="A48" s="93" t="s">
        <v>408</v>
      </c>
      <c r="B48" s="88" t="s">
        <v>412</v>
      </c>
      <c r="C48" s="58">
        <f>SUM(C49:C51)</f>
        <v>0</v>
      </c>
      <c r="D48" s="58">
        <f t="shared" ref="D48:H48" si="17">SUM(D49:D51)</f>
        <v>0</v>
      </c>
      <c r="E48" s="58">
        <f t="shared" ref="E48" si="18">SUM(E49:E51)</f>
        <v>0</v>
      </c>
      <c r="F48" s="58">
        <f t="shared" si="17"/>
        <v>0</v>
      </c>
      <c r="G48" s="58">
        <f t="shared" si="17"/>
        <v>0</v>
      </c>
      <c r="H48" s="58">
        <f t="shared" si="17"/>
        <v>0</v>
      </c>
    </row>
    <row r="49" spans="1:8" s="79" customFormat="1" ht="12" customHeight="1" x14ac:dyDescent="0.2">
      <c r="A49" s="80" t="s">
        <v>409</v>
      </c>
      <c r="B49" s="81" t="s">
        <v>133</v>
      </c>
      <c r="C49" s="90"/>
      <c r="D49" s="90"/>
      <c r="E49" s="90">
        <f t="shared" ref="E49:E51" si="19">F49-D49</f>
        <v>0</v>
      </c>
      <c r="F49" s="90"/>
      <c r="G49" s="90"/>
      <c r="H49" s="90"/>
    </row>
    <row r="50" spans="1:8" s="79" customFormat="1" ht="12" customHeight="1" x14ac:dyDescent="0.2">
      <c r="A50" s="80" t="s">
        <v>410</v>
      </c>
      <c r="B50" s="84" t="s">
        <v>134</v>
      </c>
      <c r="C50" s="90"/>
      <c r="D50" s="90"/>
      <c r="E50" s="90">
        <f t="shared" si="19"/>
        <v>0</v>
      </c>
      <c r="F50" s="90"/>
      <c r="G50" s="90"/>
      <c r="H50" s="90"/>
    </row>
    <row r="51" spans="1:8" s="79" customFormat="1" ht="12" customHeight="1" thickBot="1" x14ac:dyDescent="0.25">
      <c r="A51" s="80" t="s">
        <v>411</v>
      </c>
      <c r="B51" s="94" t="s">
        <v>135</v>
      </c>
      <c r="C51" s="90"/>
      <c r="D51" s="90"/>
      <c r="E51" s="90">
        <f t="shared" si="19"/>
        <v>0</v>
      </c>
      <c r="F51" s="90"/>
      <c r="G51" s="90"/>
      <c r="H51" s="90"/>
    </row>
    <row r="52" spans="1:8" s="79" customFormat="1" ht="12" customHeight="1" thickBot="1" x14ac:dyDescent="0.25">
      <c r="A52" s="93" t="s">
        <v>413</v>
      </c>
      <c r="B52" s="88" t="s">
        <v>414</v>
      </c>
      <c r="C52" s="58">
        <f>SUM(C53:C56)</f>
        <v>0</v>
      </c>
      <c r="D52" s="58"/>
      <c r="E52" s="58">
        <f t="shared" ref="E52" si="20">SUM(E53:E56)</f>
        <v>0</v>
      </c>
      <c r="F52" s="58">
        <f t="shared" ref="F52:H52" si="21">SUM(F53:F56)</f>
        <v>0</v>
      </c>
      <c r="G52" s="58">
        <f t="shared" si="21"/>
        <v>0</v>
      </c>
      <c r="H52" s="58">
        <f t="shared" si="21"/>
        <v>0</v>
      </c>
    </row>
    <row r="53" spans="1:8" s="79" customFormat="1" ht="12" customHeight="1" x14ac:dyDescent="0.2">
      <c r="A53" s="80" t="s">
        <v>415</v>
      </c>
      <c r="B53" s="81" t="s">
        <v>136</v>
      </c>
      <c r="C53" s="90"/>
      <c r="D53" s="90"/>
      <c r="E53" s="90">
        <f t="shared" ref="E53:E56" si="22">F53-D53</f>
        <v>0</v>
      </c>
      <c r="F53" s="90"/>
      <c r="G53" s="90"/>
      <c r="H53" s="90"/>
    </row>
    <row r="54" spans="1:8" s="79" customFormat="1" ht="12" customHeight="1" x14ac:dyDescent="0.2">
      <c r="A54" s="80" t="s">
        <v>416</v>
      </c>
      <c r="B54" s="84" t="s">
        <v>137</v>
      </c>
      <c r="C54" s="90"/>
      <c r="D54" s="90"/>
      <c r="E54" s="90">
        <f t="shared" si="22"/>
        <v>0</v>
      </c>
      <c r="F54" s="90"/>
      <c r="G54" s="90"/>
      <c r="H54" s="90"/>
    </row>
    <row r="55" spans="1:8" s="79" customFormat="1" ht="12" customHeight="1" x14ac:dyDescent="0.2">
      <c r="A55" s="80" t="s">
        <v>417</v>
      </c>
      <c r="B55" s="84" t="s">
        <v>138</v>
      </c>
      <c r="C55" s="90"/>
      <c r="D55" s="90"/>
      <c r="E55" s="90">
        <f t="shared" si="22"/>
        <v>0</v>
      </c>
      <c r="F55" s="90"/>
      <c r="G55" s="90"/>
      <c r="H55" s="90"/>
    </row>
    <row r="56" spans="1:8" s="79" customFormat="1" ht="12" customHeight="1" thickBot="1" x14ac:dyDescent="0.25">
      <c r="A56" s="80" t="s">
        <v>418</v>
      </c>
      <c r="B56" s="87" t="s">
        <v>139</v>
      </c>
      <c r="C56" s="90"/>
      <c r="D56" s="90"/>
      <c r="E56" s="90">
        <f t="shared" si="22"/>
        <v>0</v>
      </c>
      <c r="F56" s="90"/>
      <c r="G56" s="90"/>
      <c r="H56" s="90"/>
    </row>
    <row r="57" spans="1:8" s="79" customFormat="1" ht="12" customHeight="1" thickBot="1" x14ac:dyDescent="0.25">
      <c r="A57" s="93" t="s">
        <v>419</v>
      </c>
      <c r="B57" s="88" t="s">
        <v>420</v>
      </c>
      <c r="C57" s="58">
        <f>SUM(C58:C59)</f>
        <v>64112971</v>
      </c>
      <c r="D57" s="58">
        <f t="shared" ref="D57:H57" si="23">SUM(D58:D59)</f>
        <v>64112971</v>
      </c>
      <c r="E57" s="58">
        <f t="shared" si="23"/>
        <v>0</v>
      </c>
      <c r="F57" s="58">
        <f t="shared" si="23"/>
        <v>64112971</v>
      </c>
      <c r="G57" s="58">
        <f t="shared" si="23"/>
        <v>0</v>
      </c>
      <c r="H57" s="58">
        <f t="shared" si="23"/>
        <v>0</v>
      </c>
    </row>
    <row r="58" spans="1:8" s="79" customFormat="1" ht="12" customHeight="1" x14ac:dyDescent="0.2">
      <c r="A58" s="80" t="s">
        <v>421</v>
      </c>
      <c r="B58" s="81" t="s">
        <v>141</v>
      </c>
      <c r="C58" s="90">
        <v>64112971</v>
      </c>
      <c r="D58" s="90">
        <v>64112971</v>
      </c>
      <c r="E58" s="90">
        <f t="shared" ref="E58:E59" si="24">F58-D58</f>
        <v>0</v>
      </c>
      <c r="F58" s="90">
        <v>64112971</v>
      </c>
      <c r="G58" s="90"/>
      <c r="H58" s="90"/>
    </row>
    <row r="59" spans="1:8" s="79" customFormat="1" ht="12" customHeight="1" thickBot="1" x14ac:dyDescent="0.25">
      <c r="A59" s="80" t="s">
        <v>422</v>
      </c>
      <c r="B59" s="87" t="s">
        <v>142</v>
      </c>
      <c r="C59" s="90"/>
      <c r="D59" s="90"/>
      <c r="E59" s="90">
        <f t="shared" si="24"/>
        <v>0</v>
      </c>
      <c r="F59" s="90"/>
      <c r="G59" s="90"/>
      <c r="H59" s="90"/>
    </row>
    <row r="60" spans="1:8" s="79" customFormat="1" ht="12" customHeight="1" thickBot="1" x14ac:dyDescent="0.25">
      <c r="A60" s="93" t="s">
        <v>423</v>
      </c>
      <c r="B60" s="88" t="s">
        <v>424</v>
      </c>
      <c r="C60" s="58">
        <f>SUM(C61:C63)</f>
        <v>0</v>
      </c>
      <c r="D60" s="58"/>
      <c r="E60" s="58">
        <f t="shared" ref="E60" si="25">SUM(E61:E63)</f>
        <v>0</v>
      </c>
      <c r="F60" s="58">
        <f t="shared" ref="F60:H60" si="26">SUM(F61:F63)</f>
        <v>0</v>
      </c>
      <c r="G60" s="58">
        <f t="shared" si="26"/>
        <v>0</v>
      </c>
      <c r="H60" s="58">
        <f t="shared" si="26"/>
        <v>0</v>
      </c>
    </row>
    <row r="61" spans="1:8" s="79" customFormat="1" ht="12" hidden="1" customHeight="1" x14ac:dyDescent="0.2">
      <c r="A61" s="80" t="s">
        <v>144</v>
      </c>
      <c r="B61" s="81" t="s">
        <v>145</v>
      </c>
      <c r="C61" s="90"/>
      <c r="D61" s="90"/>
      <c r="E61" s="90"/>
      <c r="F61" s="90"/>
      <c r="G61" s="90"/>
      <c r="H61" s="90"/>
    </row>
    <row r="62" spans="1:8" s="79" customFormat="1" ht="12" hidden="1" customHeight="1" x14ac:dyDescent="0.2">
      <c r="A62" s="83" t="s">
        <v>146</v>
      </c>
      <c r="B62" s="84" t="s">
        <v>147</v>
      </c>
      <c r="C62" s="90"/>
      <c r="D62" s="90"/>
      <c r="E62" s="90"/>
      <c r="F62" s="90"/>
      <c r="G62" s="90"/>
      <c r="H62" s="90"/>
    </row>
    <row r="63" spans="1:8" s="79" customFormat="1" ht="12" hidden="1" customHeight="1" thickBot="1" x14ac:dyDescent="0.25">
      <c r="A63" s="86" t="s">
        <v>148</v>
      </c>
      <c r="B63" s="87" t="s">
        <v>149</v>
      </c>
      <c r="C63" s="90"/>
      <c r="D63" s="90"/>
      <c r="E63" s="90"/>
      <c r="F63" s="90"/>
      <c r="G63" s="90"/>
      <c r="H63" s="90"/>
    </row>
    <row r="64" spans="1:8" s="79" customFormat="1" ht="12" customHeight="1" thickBot="1" x14ac:dyDescent="0.25">
      <c r="A64" s="93" t="s">
        <v>140</v>
      </c>
      <c r="B64" s="88" t="s">
        <v>425</v>
      </c>
      <c r="C64" s="58">
        <f>SUM(C65:C68)</f>
        <v>0</v>
      </c>
      <c r="D64" s="58"/>
      <c r="E64" s="58">
        <f t="shared" ref="E64" si="27">SUM(E65:E68)</f>
        <v>0</v>
      </c>
      <c r="F64" s="58">
        <f t="shared" ref="F64:H64" si="28">SUM(F65:F68)</f>
        <v>0</v>
      </c>
      <c r="G64" s="58">
        <f t="shared" si="28"/>
        <v>0</v>
      </c>
      <c r="H64" s="58">
        <f t="shared" si="28"/>
        <v>0</v>
      </c>
    </row>
    <row r="65" spans="1:8" s="79" customFormat="1" ht="12" hidden="1" customHeight="1" x14ac:dyDescent="0.2">
      <c r="A65" s="95" t="s">
        <v>151</v>
      </c>
      <c r="B65" s="81" t="s">
        <v>152</v>
      </c>
      <c r="C65" s="90"/>
      <c r="D65" s="90"/>
      <c r="E65" s="90"/>
      <c r="F65" s="90"/>
      <c r="G65" s="90"/>
      <c r="H65" s="90"/>
    </row>
    <row r="66" spans="1:8" s="79" customFormat="1" ht="12" hidden="1" customHeight="1" x14ac:dyDescent="0.2">
      <c r="A66" s="96" t="s">
        <v>153</v>
      </c>
      <c r="B66" s="84" t="s">
        <v>154</v>
      </c>
      <c r="C66" s="90"/>
      <c r="D66" s="90"/>
      <c r="E66" s="90"/>
      <c r="F66" s="90"/>
      <c r="G66" s="90"/>
      <c r="H66" s="90"/>
    </row>
    <row r="67" spans="1:8" s="79" customFormat="1" ht="12" hidden="1" customHeight="1" x14ac:dyDescent="0.2">
      <c r="A67" s="96" t="s">
        <v>155</v>
      </c>
      <c r="B67" s="84" t="s">
        <v>156</v>
      </c>
      <c r="C67" s="90"/>
      <c r="D67" s="90"/>
      <c r="E67" s="90"/>
      <c r="F67" s="90"/>
      <c r="G67" s="90"/>
      <c r="H67" s="90"/>
    </row>
    <row r="68" spans="1:8" s="79" customFormat="1" ht="12" hidden="1" customHeight="1" thickBot="1" x14ac:dyDescent="0.25">
      <c r="A68" s="97" t="s">
        <v>157</v>
      </c>
      <c r="B68" s="87" t="s">
        <v>158</v>
      </c>
      <c r="C68" s="90"/>
      <c r="D68" s="90"/>
      <c r="E68" s="90"/>
      <c r="F68" s="90"/>
      <c r="G68" s="90"/>
      <c r="H68" s="90"/>
    </row>
    <row r="69" spans="1:8" s="79" customFormat="1" ht="13.5" customHeight="1" thickBot="1" x14ac:dyDescent="0.25">
      <c r="A69" s="93" t="s">
        <v>143</v>
      </c>
      <c r="B69" s="88" t="s">
        <v>160</v>
      </c>
      <c r="C69" s="98"/>
      <c r="D69" s="98"/>
      <c r="E69" s="98"/>
      <c r="F69" s="98"/>
      <c r="G69" s="98"/>
      <c r="H69" s="98"/>
    </row>
    <row r="70" spans="1:8" s="79" customFormat="1" ht="15.75" customHeight="1" thickBot="1" x14ac:dyDescent="0.25">
      <c r="A70" s="93" t="s">
        <v>150</v>
      </c>
      <c r="B70" s="99" t="s">
        <v>426</v>
      </c>
      <c r="C70" s="65">
        <f>+C48+C52+C57+C60+C64+C69</f>
        <v>64112971</v>
      </c>
      <c r="D70" s="65">
        <f t="shared" ref="D70:H70" si="29">+D48+D52+D57+D60+D64+D69</f>
        <v>64112971</v>
      </c>
      <c r="E70" s="65">
        <f t="shared" si="29"/>
        <v>0</v>
      </c>
      <c r="F70" s="65">
        <f t="shared" si="29"/>
        <v>64112971</v>
      </c>
      <c r="G70" s="65">
        <f t="shared" si="29"/>
        <v>0</v>
      </c>
      <c r="H70" s="65">
        <f t="shared" si="29"/>
        <v>0</v>
      </c>
    </row>
    <row r="71" spans="1:8" s="79" customFormat="1" ht="16.5" customHeight="1" thickBot="1" x14ac:dyDescent="0.25">
      <c r="A71" s="100" t="s">
        <v>159</v>
      </c>
      <c r="B71" s="101" t="s">
        <v>427</v>
      </c>
      <c r="C71" s="65">
        <f>+C47+C70</f>
        <v>396007971</v>
      </c>
      <c r="D71" s="65">
        <f t="shared" ref="D71:H71" si="30">+D47+D70</f>
        <v>396007971</v>
      </c>
      <c r="E71" s="65">
        <f t="shared" si="30"/>
        <v>0</v>
      </c>
      <c r="F71" s="65">
        <f t="shared" si="30"/>
        <v>396007971</v>
      </c>
      <c r="G71" s="65">
        <f t="shared" si="30"/>
        <v>0</v>
      </c>
      <c r="H71" s="65">
        <f t="shared" si="30"/>
        <v>0</v>
      </c>
    </row>
    <row r="72" spans="1:8" s="79" customFormat="1" x14ac:dyDescent="0.2">
      <c r="A72" s="126"/>
      <c r="B72" s="127"/>
      <c r="C72" s="128"/>
      <c r="D72" s="128"/>
      <c r="E72" s="128"/>
      <c r="F72" s="128"/>
      <c r="G72" s="128"/>
      <c r="H72" s="128"/>
    </row>
    <row r="73" spans="1:8" ht="16.5" customHeight="1" x14ac:dyDescent="0.25">
      <c r="A73" s="423" t="s">
        <v>161</v>
      </c>
      <c r="B73" s="423"/>
      <c r="C73" s="423"/>
      <c r="D73" s="204"/>
      <c r="E73" s="204"/>
      <c r="F73" s="204"/>
      <c r="G73" s="204"/>
      <c r="H73" s="204"/>
    </row>
    <row r="74" spans="1:8" ht="16.5" customHeight="1" thickBot="1" x14ac:dyDescent="0.3">
      <c r="A74" s="424" t="s">
        <v>162</v>
      </c>
      <c r="B74" s="424"/>
      <c r="C74" s="69" t="s">
        <v>305</v>
      </c>
      <c r="D74" s="69"/>
      <c r="E74" s="104"/>
      <c r="F74" s="104" t="s">
        <v>95</v>
      </c>
      <c r="G74" s="104" t="s">
        <v>95</v>
      </c>
      <c r="H74" s="104" t="s">
        <v>95</v>
      </c>
    </row>
    <row r="75" spans="1:8" ht="24.75" thickBot="1" x14ac:dyDescent="0.3">
      <c r="A75" s="70" t="s">
        <v>96</v>
      </c>
      <c r="B75" s="71" t="s">
        <v>163</v>
      </c>
      <c r="C75" s="275" t="s">
        <v>442</v>
      </c>
      <c r="D75" s="275"/>
      <c r="E75" s="72" t="s">
        <v>277</v>
      </c>
      <c r="F75" s="72" t="s">
        <v>278</v>
      </c>
      <c r="G75" s="72" t="s">
        <v>279</v>
      </c>
      <c r="H75" s="72" t="s">
        <v>278</v>
      </c>
    </row>
    <row r="76" spans="1:8" s="76" customFormat="1" ht="12" customHeight="1" thickBot="1" x14ac:dyDescent="0.25">
      <c r="A76" s="57">
        <v>1</v>
      </c>
      <c r="B76" s="105">
        <v>2</v>
      </c>
      <c r="C76" s="106">
        <v>3</v>
      </c>
      <c r="D76" s="106"/>
      <c r="E76" s="106">
        <v>3</v>
      </c>
      <c r="F76" s="106">
        <v>3</v>
      </c>
      <c r="G76" s="106">
        <v>3</v>
      </c>
      <c r="H76" s="106">
        <v>3</v>
      </c>
    </row>
    <row r="77" spans="1:8" ht="12" customHeight="1" thickBot="1" x14ac:dyDescent="0.3">
      <c r="A77" s="107" t="s">
        <v>4</v>
      </c>
      <c r="B77" s="108" t="s">
        <v>164</v>
      </c>
      <c r="C77" s="109">
        <f>SUM(C78:C82)</f>
        <v>387449874</v>
      </c>
      <c r="D77" s="109">
        <f t="shared" ref="D77:H77" si="31">SUM(D78:D82)</f>
        <v>387449874</v>
      </c>
      <c r="E77" s="109">
        <f t="shared" si="31"/>
        <v>0</v>
      </c>
      <c r="F77" s="109">
        <f t="shared" si="31"/>
        <v>387449874</v>
      </c>
      <c r="G77" s="109">
        <f t="shared" si="31"/>
        <v>0</v>
      </c>
      <c r="H77" s="109">
        <f t="shared" si="31"/>
        <v>0</v>
      </c>
    </row>
    <row r="78" spans="1:8" ht="12" customHeight="1" x14ac:dyDescent="0.25">
      <c r="A78" s="110" t="s">
        <v>5</v>
      </c>
      <c r="B78" s="111" t="s">
        <v>41</v>
      </c>
      <c r="C78" s="112">
        <v>233649000</v>
      </c>
      <c r="D78" s="112">
        <v>233649000</v>
      </c>
      <c r="E78" s="112">
        <f t="shared" ref="E78:E82" si="32">F78-D78</f>
        <v>0</v>
      </c>
      <c r="F78" s="112">
        <v>233649000</v>
      </c>
      <c r="G78" s="112"/>
      <c r="H78" s="112"/>
    </row>
    <row r="79" spans="1:8" ht="12" customHeight="1" x14ac:dyDescent="0.25">
      <c r="A79" s="83" t="s">
        <v>6</v>
      </c>
      <c r="B79" s="19" t="s">
        <v>42</v>
      </c>
      <c r="C79" s="85">
        <v>28608000</v>
      </c>
      <c r="D79" s="85">
        <v>28608000</v>
      </c>
      <c r="E79" s="85">
        <f t="shared" si="32"/>
        <v>0</v>
      </c>
      <c r="F79" s="85">
        <v>28608000</v>
      </c>
      <c r="G79" s="85"/>
      <c r="H79" s="85"/>
    </row>
    <row r="80" spans="1:8" ht="12" customHeight="1" x14ac:dyDescent="0.25">
      <c r="A80" s="83" t="s">
        <v>7</v>
      </c>
      <c r="B80" s="19" t="s">
        <v>43</v>
      </c>
      <c r="C80" s="89">
        <v>61599000</v>
      </c>
      <c r="D80" s="89">
        <v>61599000</v>
      </c>
      <c r="E80" s="89">
        <f t="shared" si="32"/>
        <v>0</v>
      </c>
      <c r="F80" s="89">
        <v>61599000</v>
      </c>
      <c r="G80" s="89"/>
      <c r="H80" s="89"/>
    </row>
    <row r="81" spans="1:8" ht="12" customHeight="1" x14ac:dyDescent="0.25">
      <c r="A81" s="83" t="s">
        <v>8</v>
      </c>
      <c r="B81" s="113" t="s">
        <v>44</v>
      </c>
      <c r="C81" s="89">
        <v>0</v>
      </c>
      <c r="D81" s="89">
        <v>0</v>
      </c>
      <c r="E81" s="89">
        <f t="shared" si="32"/>
        <v>0</v>
      </c>
      <c r="F81" s="89">
        <v>0</v>
      </c>
      <c r="G81" s="89"/>
      <c r="H81" s="89"/>
    </row>
    <row r="82" spans="1:8" ht="12" customHeight="1" thickBot="1" x14ac:dyDescent="0.3">
      <c r="A82" s="83" t="s">
        <v>165</v>
      </c>
      <c r="B82" s="114" t="s">
        <v>45</v>
      </c>
      <c r="C82" s="89">
        <v>63593874</v>
      </c>
      <c r="D82" s="89">
        <v>63593874</v>
      </c>
      <c r="E82" s="89">
        <f t="shared" si="32"/>
        <v>0</v>
      </c>
      <c r="F82" s="89">
        <v>63593874</v>
      </c>
      <c r="G82" s="89"/>
      <c r="H82" s="89"/>
    </row>
    <row r="83" spans="1:8" ht="12" customHeight="1" thickBot="1" x14ac:dyDescent="0.3">
      <c r="A83" s="77" t="s">
        <v>10</v>
      </c>
      <c r="B83" s="116" t="s">
        <v>166</v>
      </c>
      <c r="C83" s="58">
        <f>SUM(C88,C86,C84)</f>
        <v>250000</v>
      </c>
      <c r="D83" s="58">
        <f t="shared" ref="D83:H83" si="33">SUM(D88,D86,D84)</f>
        <v>250000</v>
      </c>
      <c r="E83" s="58">
        <f t="shared" ref="E83" si="34">+E84+E86+E88</f>
        <v>0</v>
      </c>
      <c r="F83" s="58">
        <f t="shared" si="33"/>
        <v>250000</v>
      </c>
      <c r="G83" s="58">
        <f t="shared" si="33"/>
        <v>0</v>
      </c>
      <c r="H83" s="58">
        <f t="shared" si="33"/>
        <v>0</v>
      </c>
    </row>
    <row r="84" spans="1:8" ht="12" customHeight="1" x14ac:dyDescent="0.25">
      <c r="A84" s="80" t="s">
        <v>11</v>
      </c>
      <c r="B84" s="19" t="s">
        <v>47</v>
      </c>
      <c r="C84" s="82">
        <v>250000</v>
      </c>
      <c r="D84" s="82">
        <v>250000</v>
      </c>
      <c r="E84" s="82">
        <f t="shared" ref="E84:E88" si="35">F84-D84</f>
        <v>0</v>
      </c>
      <c r="F84" s="82">
        <v>250000</v>
      </c>
      <c r="G84" s="82"/>
      <c r="H84" s="82"/>
    </row>
    <row r="85" spans="1:8" ht="12" customHeight="1" x14ac:dyDescent="0.25">
      <c r="A85" s="80" t="s">
        <v>13</v>
      </c>
      <c r="B85" s="117" t="s">
        <v>167</v>
      </c>
      <c r="C85" s="82"/>
      <c r="D85" s="82"/>
      <c r="E85" s="82">
        <f t="shared" si="35"/>
        <v>0</v>
      </c>
      <c r="F85" s="82"/>
      <c r="G85" s="82"/>
      <c r="H85" s="82"/>
    </row>
    <row r="86" spans="1:8" ht="12" customHeight="1" x14ac:dyDescent="0.25">
      <c r="A86" s="80" t="s">
        <v>14</v>
      </c>
      <c r="B86" s="117" t="s">
        <v>48</v>
      </c>
      <c r="C86" s="85"/>
      <c r="D86" s="85"/>
      <c r="E86" s="85">
        <f t="shared" si="35"/>
        <v>0</v>
      </c>
      <c r="F86" s="85"/>
      <c r="G86" s="85"/>
      <c r="H86" s="85"/>
    </row>
    <row r="87" spans="1:8" ht="12" customHeight="1" x14ac:dyDescent="0.25">
      <c r="A87" s="80" t="s">
        <v>15</v>
      </c>
      <c r="B87" s="117" t="s">
        <v>168</v>
      </c>
      <c r="C87" s="61"/>
      <c r="D87" s="61"/>
      <c r="E87" s="61">
        <f t="shared" si="35"/>
        <v>0</v>
      </c>
      <c r="F87" s="61"/>
      <c r="G87" s="61"/>
      <c r="H87" s="61"/>
    </row>
    <row r="88" spans="1:8" ht="12" customHeight="1" thickBot="1" x14ac:dyDescent="0.3">
      <c r="A88" s="80" t="s">
        <v>101</v>
      </c>
      <c r="B88" s="118" t="s">
        <v>169</v>
      </c>
      <c r="C88" s="61"/>
      <c r="D88" s="61"/>
      <c r="E88" s="61">
        <f t="shared" si="35"/>
        <v>0</v>
      </c>
      <c r="F88" s="61"/>
      <c r="G88" s="61"/>
      <c r="H88" s="61"/>
    </row>
    <row r="89" spans="1:8" ht="12" customHeight="1" thickBot="1" x14ac:dyDescent="0.3">
      <c r="A89" s="77" t="s">
        <v>16</v>
      </c>
      <c r="B89" s="24" t="s">
        <v>170</v>
      </c>
      <c r="C89" s="58">
        <f>+C90+C91</f>
        <v>8308097</v>
      </c>
      <c r="D89" s="58">
        <f t="shared" ref="D89:H89" si="36">+D90+D91</f>
        <v>8308097</v>
      </c>
      <c r="E89" s="58">
        <f t="shared" si="36"/>
        <v>0</v>
      </c>
      <c r="F89" s="58">
        <f t="shared" si="36"/>
        <v>8308097</v>
      </c>
      <c r="G89" s="58">
        <f t="shared" si="36"/>
        <v>0</v>
      </c>
      <c r="H89" s="58">
        <f t="shared" si="36"/>
        <v>0</v>
      </c>
    </row>
    <row r="90" spans="1:8" ht="12" customHeight="1" thickBot="1" x14ac:dyDescent="0.3">
      <c r="A90" s="80" t="s">
        <v>104</v>
      </c>
      <c r="B90" s="22" t="s">
        <v>171</v>
      </c>
      <c r="C90" s="273">
        <v>8308097</v>
      </c>
      <c r="D90" s="413">
        <v>8308097</v>
      </c>
      <c r="E90" s="82">
        <f t="shared" ref="E90:E91" si="37">F90-D90</f>
        <v>0</v>
      </c>
      <c r="F90" s="82">
        <v>8308097</v>
      </c>
      <c r="G90" s="82"/>
      <c r="H90" s="82"/>
    </row>
    <row r="91" spans="1:8" ht="12" customHeight="1" thickBot="1" x14ac:dyDescent="0.3">
      <c r="A91" s="86" t="s">
        <v>106</v>
      </c>
      <c r="B91" s="117" t="s">
        <v>172</v>
      </c>
      <c r="C91" s="89"/>
      <c r="D91" s="89"/>
      <c r="E91" s="89">
        <f t="shared" si="37"/>
        <v>0</v>
      </c>
      <c r="F91" s="89"/>
      <c r="G91" s="89"/>
      <c r="H91" s="89"/>
    </row>
    <row r="92" spans="1:8" ht="12" customHeight="1" thickBot="1" x14ac:dyDescent="0.3">
      <c r="A92" s="77" t="s">
        <v>17</v>
      </c>
      <c r="B92" s="24" t="s">
        <v>89</v>
      </c>
      <c r="C92" s="58">
        <f>+C77+C83+C89</f>
        <v>396007971</v>
      </c>
      <c r="D92" s="58">
        <f t="shared" ref="D92:H92" si="38">+D77+D83+D89</f>
        <v>396007971</v>
      </c>
      <c r="E92" s="58">
        <f t="shared" si="38"/>
        <v>0</v>
      </c>
      <c r="F92" s="58">
        <f t="shared" si="38"/>
        <v>396007971</v>
      </c>
      <c r="G92" s="58">
        <f t="shared" si="38"/>
        <v>0</v>
      </c>
      <c r="H92" s="58">
        <f t="shared" si="38"/>
        <v>0</v>
      </c>
    </row>
    <row r="93" spans="1:8" ht="12" customHeight="1" thickBot="1" x14ac:dyDescent="0.3">
      <c r="A93" s="77" t="s">
        <v>21</v>
      </c>
      <c r="B93" s="24" t="s">
        <v>57</v>
      </c>
      <c r="C93" s="58">
        <f>+C94+C95+C96</f>
        <v>0</v>
      </c>
      <c r="D93" s="58">
        <f t="shared" ref="D93:H93" si="39">+D94+D95+D96</f>
        <v>0</v>
      </c>
      <c r="E93" s="58">
        <f t="shared" si="39"/>
        <v>0</v>
      </c>
      <c r="F93" s="58">
        <f t="shared" si="39"/>
        <v>0</v>
      </c>
      <c r="G93" s="58">
        <f t="shared" si="39"/>
        <v>0</v>
      </c>
      <c r="H93" s="58">
        <f t="shared" si="39"/>
        <v>0</v>
      </c>
    </row>
    <row r="94" spans="1:8" ht="12" customHeight="1" x14ac:dyDescent="0.25">
      <c r="A94" s="80" t="s">
        <v>22</v>
      </c>
      <c r="B94" s="22" t="s">
        <v>58</v>
      </c>
      <c r="C94" s="61"/>
      <c r="D94" s="61"/>
      <c r="E94" s="61">
        <f t="shared" ref="E94:E96" si="40">F94-D94</f>
        <v>0</v>
      </c>
      <c r="F94" s="61"/>
      <c r="G94" s="61"/>
      <c r="H94" s="61"/>
    </row>
    <row r="95" spans="1:8" ht="12" customHeight="1" x14ac:dyDescent="0.25">
      <c r="A95" s="80" t="s">
        <v>24</v>
      </c>
      <c r="B95" s="22" t="s">
        <v>59</v>
      </c>
      <c r="C95" s="61"/>
      <c r="D95" s="61"/>
      <c r="E95" s="61">
        <f t="shared" si="40"/>
        <v>0</v>
      </c>
      <c r="F95" s="61"/>
      <c r="G95" s="61"/>
      <c r="H95" s="61"/>
    </row>
    <row r="96" spans="1:8" ht="12" customHeight="1" thickBot="1" x14ac:dyDescent="0.3">
      <c r="A96" s="115" t="s">
        <v>26</v>
      </c>
      <c r="B96" s="64" t="s">
        <v>60</v>
      </c>
      <c r="C96" s="61"/>
      <c r="D96" s="61"/>
      <c r="E96" s="61">
        <f t="shared" si="40"/>
        <v>0</v>
      </c>
      <c r="F96" s="61"/>
      <c r="G96" s="61"/>
      <c r="H96" s="61"/>
    </row>
    <row r="97" spans="1:8" ht="12" customHeight="1" thickBot="1" x14ac:dyDescent="0.3">
      <c r="A97" s="77" t="s">
        <v>28</v>
      </c>
      <c r="B97" s="24" t="s">
        <v>61</v>
      </c>
      <c r="C97" s="58">
        <f>+C98+C99+C100+C101</f>
        <v>0</v>
      </c>
      <c r="D97" s="58"/>
      <c r="E97" s="58">
        <f t="shared" ref="E97" si="41">+E98+E99+E100+E101</f>
        <v>0</v>
      </c>
      <c r="F97" s="58">
        <f t="shared" ref="F97:H97" si="42">+F98+F99+F100+F101</f>
        <v>0</v>
      </c>
      <c r="G97" s="58">
        <f t="shared" si="42"/>
        <v>0</v>
      </c>
      <c r="H97" s="58">
        <f t="shared" si="42"/>
        <v>0</v>
      </c>
    </row>
    <row r="98" spans="1:8" ht="12" customHeight="1" x14ac:dyDescent="0.25">
      <c r="A98" s="80" t="s">
        <v>62</v>
      </c>
      <c r="B98" s="22" t="s">
        <v>63</v>
      </c>
      <c r="C98" s="61"/>
      <c r="D98" s="61"/>
      <c r="E98" s="61">
        <f t="shared" ref="E98:E101" si="43">F98-D98</f>
        <v>0</v>
      </c>
      <c r="F98" s="61"/>
      <c r="G98" s="61"/>
      <c r="H98" s="61"/>
    </row>
    <row r="99" spans="1:8" ht="12" customHeight="1" x14ac:dyDescent="0.25">
      <c r="A99" s="80" t="s">
        <v>64</v>
      </c>
      <c r="B99" s="22" t="s">
        <v>65</v>
      </c>
      <c r="C99" s="61"/>
      <c r="D99" s="61"/>
      <c r="E99" s="61">
        <f t="shared" si="43"/>
        <v>0</v>
      </c>
      <c r="F99" s="61"/>
      <c r="G99" s="61"/>
      <c r="H99" s="61"/>
    </row>
    <row r="100" spans="1:8" ht="12" customHeight="1" x14ac:dyDescent="0.25">
      <c r="A100" s="80" t="s">
        <v>66</v>
      </c>
      <c r="B100" s="22" t="s">
        <v>67</v>
      </c>
      <c r="C100" s="61"/>
      <c r="D100" s="61"/>
      <c r="E100" s="61">
        <f t="shared" si="43"/>
        <v>0</v>
      </c>
      <c r="F100" s="61"/>
      <c r="G100" s="61"/>
      <c r="H100" s="61"/>
    </row>
    <row r="101" spans="1:8" ht="12" customHeight="1" thickBot="1" x14ac:dyDescent="0.3">
      <c r="A101" s="115" t="s">
        <v>68</v>
      </c>
      <c r="B101" s="64" t="s">
        <v>69</v>
      </c>
      <c r="C101" s="61"/>
      <c r="D101" s="61"/>
      <c r="E101" s="61">
        <f t="shared" si="43"/>
        <v>0</v>
      </c>
      <c r="F101" s="61"/>
      <c r="G101" s="61"/>
      <c r="H101" s="61"/>
    </row>
    <row r="102" spans="1:8" ht="12" customHeight="1" thickBot="1" x14ac:dyDescent="0.3">
      <c r="A102" s="77" t="s">
        <v>30</v>
      </c>
      <c r="B102" s="24" t="s">
        <v>70</v>
      </c>
      <c r="C102" s="65">
        <f>+C103+C104+C106+C107+C105</f>
        <v>0</v>
      </c>
      <c r="D102" s="65"/>
      <c r="E102" s="65">
        <f t="shared" ref="E102" si="44">+E103+E104+E106+E107+E105</f>
        <v>0</v>
      </c>
      <c r="F102" s="65">
        <f t="shared" ref="F102:H102" si="45">+F103+F104+F106+F107+F105</f>
        <v>0</v>
      </c>
      <c r="G102" s="65">
        <f t="shared" si="45"/>
        <v>0</v>
      </c>
      <c r="H102" s="65">
        <f t="shared" si="45"/>
        <v>0</v>
      </c>
    </row>
    <row r="103" spans="1:8" ht="12" customHeight="1" x14ac:dyDescent="0.25">
      <c r="A103" s="80" t="s">
        <v>71</v>
      </c>
      <c r="B103" s="22" t="s">
        <v>72</v>
      </c>
      <c r="C103" s="61"/>
      <c r="D103" s="61"/>
      <c r="E103" s="61">
        <f t="shared" ref="E103:E107" si="46">F103-D103</f>
        <v>0</v>
      </c>
      <c r="F103" s="61"/>
      <c r="G103" s="61"/>
      <c r="H103" s="61"/>
    </row>
    <row r="104" spans="1:8" ht="12" customHeight="1" x14ac:dyDescent="0.25">
      <c r="A104" s="80" t="s">
        <v>73</v>
      </c>
      <c r="B104" s="22" t="s">
        <v>74</v>
      </c>
      <c r="C104" s="61"/>
      <c r="D104" s="61"/>
      <c r="E104" s="61">
        <f t="shared" si="46"/>
        <v>0</v>
      </c>
      <c r="F104" s="61"/>
      <c r="G104" s="61"/>
      <c r="H104" s="61"/>
    </row>
    <row r="105" spans="1:8" ht="12" customHeight="1" x14ac:dyDescent="0.25">
      <c r="A105" s="80" t="s">
        <v>75</v>
      </c>
      <c r="B105" s="22" t="s">
        <v>91</v>
      </c>
      <c r="C105" s="61"/>
      <c r="D105" s="61"/>
      <c r="E105" s="61">
        <f t="shared" si="46"/>
        <v>0</v>
      </c>
      <c r="F105" s="61"/>
      <c r="G105" s="61"/>
      <c r="H105" s="61"/>
    </row>
    <row r="106" spans="1:8" ht="12" customHeight="1" x14ac:dyDescent="0.25">
      <c r="A106" s="80" t="s">
        <v>77</v>
      </c>
      <c r="B106" s="22" t="s">
        <v>76</v>
      </c>
      <c r="C106" s="61"/>
      <c r="D106" s="61"/>
      <c r="E106" s="61">
        <f t="shared" si="46"/>
        <v>0</v>
      </c>
      <c r="F106" s="61"/>
      <c r="G106" s="61"/>
      <c r="H106" s="61"/>
    </row>
    <row r="107" spans="1:8" ht="12" customHeight="1" thickBot="1" x14ac:dyDescent="0.3">
      <c r="A107" s="115" t="s">
        <v>90</v>
      </c>
      <c r="B107" s="64" t="s">
        <v>78</v>
      </c>
      <c r="C107" s="61"/>
      <c r="D107" s="61"/>
      <c r="E107" s="61">
        <f t="shared" si="46"/>
        <v>0</v>
      </c>
      <c r="F107" s="61"/>
      <c r="G107" s="61"/>
      <c r="H107" s="61"/>
    </row>
    <row r="108" spans="1:8" ht="12" customHeight="1" thickBot="1" x14ac:dyDescent="0.3">
      <c r="A108" s="77" t="s">
        <v>32</v>
      </c>
      <c r="B108" s="24" t="s">
        <v>79</v>
      </c>
      <c r="C108" s="119">
        <f>+C109+C110+C111+C112</f>
        <v>0</v>
      </c>
      <c r="D108" s="119"/>
      <c r="E108" s="119">
        <f t="shared" ref="E108" si="47">+E109+E110+E111+E112</f>
        <v>0</v>
      </c>
      <c r="F108" s="119">
        <f t="shared" ref="F108:H108" si="48">+F109+F110+F111+F112</f>
        <v>0</v>
      </c>
      <c r="G108" s="119">
        <f t="shared" si="48"/>
        <v>0</v>
      </c>
      <c r="H108" s="119">
        <f t="shared" si="48"/>
        <v>0</v>
      </c>
    </row>
    <row r="109" spans="1:8" ht="12" customHeight="1" x14ac:dyDescent="0.25">
      <c r="A109" s="80" t="s">
        <v>80</v>
      </c>
      <c r="B109" s="22" t="s">
        <v>81</v>
      </c>
      <c r="C109" s="61"/>
      <c r="D109" s="61"/>
      <c r="E109" s="61">
        <f t="shared" ref="E109:E112" si="49">F109-D109</f>
        <v>0</v>
      </c>
      <c r="F109" s="61"/>
      <c r="G109" s="61"/>
      <c r="H109" s="61"/>
    </row>
    <row r="110" spans="1:8" ht="12" customHeight="1" x14ac:dyDescent="0.25">
      <c r="A110" s="80" t="s">
        <v>82</v>
      </c>
      <c r="B110" s="22" t="s">
        <v>83</v>
      </c>
      <c r="C110" s="61"/>
      <c r="D110" s="61"/>
      <c r="E110" s="61">
        <f t="shared" si="49"/>
        <v>0</v>
      </c>
      <c r="F110" s="61"/>
      <c r="G110" s="61"/>
      <c r="H110" s="61"/>
    </row>
    <row r="111" spans="1:8" ht="12" customHeight="1" x14ac:dyDescent="0.25">
      <c r="A111" s="80" t="s">
        <v>84</v>
      </c>
      <c r="B111" s="22" t="s">
        <v>85</v>
      </c>
      <c r="C111" s="61"/>
      <c r="D111" s="61"/>
      <c r="E111" s="61">
        <f t="shared" si="49"/>
        <v>0</v>
      </c>
      <c r="F111" s="61"/>
      <c r="G111" s="61"/>
      <c r="H111" s="61"/>
    </row>
    <row r="112" spans="1:8" ht="12" customHeight="1" thickBot="1" x14ac:dyDescent="0.3">
      <c r="A112" s="115" t="s">
        <v>86</v>
      </c>
      <c r="B112" s="64" t="s">
        <v>87</v>
      </c>
      <c r="C112" s="207"/>
      <c r="D112" s="207"/>
      <c r="E112" s="207">
        <f t="shared" si="49"/>
        <v>0</v>
      </c>
      <c r="F112" s="207"/>
      <c r="G112" s="207"/>
      <c r="H112" s="207"/>
    </row>
    <row r="113" spans="1:14" ht="12" customHeight="1" thickBot="1" x14ac:dyDescent="0.3">
      <c r="A113" s="209" t="s">
        <v>34</v>
      </c>
      <c r="B113" s="24" t="s">
        <v>286</v>
      </c>
      <c r="C113" s="210"/>
      <c r="D113" s="210"/>
      <c r="E113" s="210"/>
      <c r="F113" s="210"/>
      <c r="G113" s="210"/>
      <c r="H113" s="210"/>
    </row>
    <row r="114" spans="1:14" ht="15" customHeight="1" thickBot="1" x14ac:dyDescent="0.3">
      <c r="A114" s="77" t="s">
        <v>38</v>
      </c>
      <c r="B114" s="24" t="s">
        <v>287</v>
      </c>
      <c r="C114" s="120">
        <f>+C93+C97+C102+C108</f>
        <v>0</v>
      </c>
      <c r="D114" s="120">
        <f t="shared" ref="D114:H114" si="50">+D93+D97+D102+D108</f>
        <v>0</v>
      </c>
      <c r="E114" s="120">
        <f t="shared" si="50"/>
        <v>0</v>
      </c>
      <c r="F114" s="120">
        <f t="shared" si="50"/>
        <v>0</v>
      </c>
      <c r="G114" s="120">
        <f t="shared" si="50"/>
        <v>0</v>
      </c>
      <c r="H114" s="120">
        <f t="shared" si="50"/>
        <v>0</v>
      </c>
      <c r="K114" s="121"/>
      <c r="L114" s="122"/>
      <c r="M114" s="122"/>
      <c r="N114" s="122"/>
    </row>
    <row r="115" spans="1:14" s="79" customFormat="1" ht="12.95" customHeight="1" thickBot="1" x14ac:dyDescent="0.25">
      <c r="A115" s="123" t="s">
        <v>183</v>
      </c>
      <c r="B115" s="124" t="s">
        <v>288</v>
      </c>
      <c r="C115" s="120">
        <f>+C92+C114</f>
        <v>396007971</v>
      </c>
      <c r="D115" s="120">
        <f t="shared" ref="D115:H115" si="51">+D92+D114</f>
        <v>396007971</v>
      </c>
      <c r="E115" s="120">
        <f t="shared" si="51"/>
        <v>0</v>
      </c>
      <c r="F115" s="120">
        <f t="shared" si="51"/>
        <v>396007971</v>
      </c>
      <c r="G115" s="120">
        <f t="shared" si="51"/>
        <v>0</v>
      </c>
      <c r="H115" s="120">
        <f t="shared" si="51"/>
        <v>0</v>
      </c>
    </row>
    <row r="116" spans="1:14" ht="7.5" customHeight="1" x14ac:dyDescent="0.25"/>
    <row r="117" spans="1:14" x14ac:dyDescent="0.25">
      <c r="A117" s="425" t="s">
        <v>173</v>
      </c>
      <c r="B117" s="425"/>
      <c r="C117" s="425"/>
      <c r="D117" s="205"/>
      <c r="E117" s="205"/>
      <c r="F117" s="205"/>
      <c r="G117" s="205"/>
      <c r="H117" s="205"/>
    </row>
    <row r="118" spans="1:14" ht="15" customHeight="1" thickBot="1" x14ac:dyDescent="0.3">
      <c r="A118" s="422" t="s">
        <v>174</v>
      </c>
      <c r="B118" s="422"/>
      <c r="C118" s="274" t="s">
        <v>305</v>
      </c>
      <c r="D118" s="274"/>
      <c r="E118" s="69"/>
      <c r="F118" s="69"/>
      <c r="G118" s="69"/>
      <c r="H118" s="69"/>
    </row>
    <row r="119" spans="1:14" ht="13.5" customHeight="1" thickBot="1" x14ac:dyDescent="0.3">
      <c r="A119" s="77">
        <v>1</v>
      </c>
      <c r="B119" s="116" t="s">
        <v>175</v>
      </c>
      <c r="C119" s="58">
        <f>+C47-C92</f>
        <v>-64112971</v>
      </c>
      <c r="D119" s="58"/>
      <c r="E119" s="58">
        <f t="shared" ref="E119" si="52">+E47-E92</f>
        <v>0</v>
      </c>
      <c r="F119" s="58">
        <f t="shared" ref="F119:H119" si="53">+F47-F92</f>
        <v>-64112971</v>
      </c>
      <c r="G119" s="58">
        <f t="shared" si="53"/>
        <v>0</v>
      </c>
      <c r="H119" s="58">
        <f t="shared" si="53"/>
        <v>0</v>
      </c>
    </row>
    <row r="120" spans="1:14" ht="27.75" customHeight="1" thickBot="1" x14ac:dyDescent="0.3">
      <c r="A120" s="77" t="s">
        <v>10</v>
      </c>
      <c r="B120" s="116" t="s">
        <v>176</v>
      </c>
      <c r="C120" s="58">
        <f>+C70-C114</f>
        <v>64112971</v>
      </c>
      <c r="D120" s="58"/>
      <c r="E120" s="58">
        <f t="shared" ref="E120" si="54">+E70-E114</f>
        <v>0</v>
      </c>
      <c r="F120" s="58">
        <f t="shared" ref="F120:H120" si="55">+F70-F114</f>
        <v>64112971</v>
      </c>
      <c r="G120" s="58">
        <f t="shared" si="55"/>
        <v>0</v>
      </c>
      <c r="H120" s="58">
        <f t="shared" si="55"/>
        <v>0</v>
      </c>
    </row>
  </sheetData>
  <mergeCells count="6">
    <mergeCell ref="A118:B118"/>
    <mergeCell ref="A1:C1"/>
    <mergeCell ref="A2:B2"/>
    <mergeCell ref="A73:C73"/>
    <mergeCell ref="A74:B74"/>
    <mergeCell ref="A117:C1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headerFooter alignWithMargins="0">
    <oddHeader xml:space="preserve">&amp;C&amp;"Times New Roman CE,Félkövér"&amp;12VÖLGYSÉGI ÖNKORMÁNYZATOK TÁRSULÁSA
2024. ÉVI KÖLTSÉGVETÉS KÖTELEZŐ FELADATAINAK ÖSSZEVONT MÉRLEGE&amp;R&amp;"Times New Roman CE,Félkövér dőlt" 1.2. melléklet </oddHeader>
  </headerFooter>
  <rowBreaks count="1" manualBreakCount="1">
    <brk id="7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N120"/>
  <sheetViews>
    <sheetView zoomScale="115" zoomScaleNormal="115" zoomScaleSheetLayoutView="100" workbookViewId="0">
      <selection activeCell="C29" sqref="C29"/>
    </sheetView>
  </sheetViews>
  <sheetFormatPr defaultRowHeight="15.75" x14ac:dyDescent="0.25"/>
  <cols>
    <col min="1" max="1" width="8.140625" style="68" customWidth="1"/>
    <col min="2" max="2" width="78.5703125" style="68" customWidth="1"/>
    <col min="3" max="3" width="18.5703125" style="125" customWidth="1"/>
    <col min="4" max="8" width="18.5703125" style="125" hidden="1" customWidth="1"/>
    <col min="9" max="9" width="7.7109375" style="68" customWidth="1"/>
    <col min="10" max="261" width="9.140625" style="68"/>
    <col min="262" max="262" width="8.140625" style="68" customWidth="1"/>
    <col min="263" max="263" width="78.5703125" style="68" customWidth="1"/>
    <col min="264" max="264" width="18.5703125" style="68" customWidth="1"/>
    <col min="265" max="265" width="7.7109375" style="68" customWidth="1"/>
    <col min="266" max="517" width="9.140625" style="68"/>
    <col min="518" max="518" width="8.140625" style="68" customWidth="1"/>
    <col min="519" max="519" width="78.5703125" style="68" customWidth="1"/>
    <col min="520" max="520" width="18.5703125" style="68" customWidth="1"/>
    <col min="521" max="521" width="7.7109375" style="68" customWidth="1"/>
    <col min="522" max="773" width="9.140625" style="68"/>
    <col min="774" max="774" width="8.140625" style="68" customWidth="1"/>
    <col min="775" max="775" width="78.5703125" style="68" customWidth="1"/>
    <col min="776" max="776" width="18.5703125" style="68" customWidth="1"/>
    <col min="777" max="777" width="7.7109375" style="68" customWidth="1"/>
    <col min="778" max="1029" width="9.140625" style="68"/>
    <col min="1030" max="1030" width="8.140625" style="68" customWidth="1"/>
    <col min="1031" max="1031" width="78.5703125" style="68" customWidth="1"/>
    <col min="1032" max="1032" width="18.5703125" style="68" customWidth="1"/>
    <col min="1033" max="1033" width="7.7109375" style="68" customWidth="1"/>
    <col min="1034" max="1285" width="9.140625" style="68"/>
    <col min="1286" max="1286" width="8.140625" style="68" customWidth="1"/>
    <col min="1287" max="1287" width="78.5703125" style="68" customWidth="1"/>
    <col min="1288" max="1288" width="18.5703125" style="68" customWidth="1"/>
    <col min="1289" max="1289" width="7.7109375" style="68" customWidth="1"/>
    <col min="1290" max="1541" width="9.140625" style="68"/>
    <col min="1542" max="1542" width="8.140625" style="68" customWidth="1"/>
    <col min="1543" max="1543" width="78.5703125" style="68" customWidth="1"/>
    <col min="1544" max="1544" width="18.5703125" style="68" customWidth="1"/>
    <col min="1545" max="1545" width="7.7109375" style="68" customWidth="1"/>
    <col min="1546" max="1797" width="9.140625" style="68"/>
    <col min="1798" max="1798" width="8.140625" style="68" customWidth="1"/>
    <col min="1799" max="1799" width="78.5703125" style="68" customWidth="1"/>
    <col min="1800" max="1800" width="18.5703125" style="68" customWidth="1"/>
    <col min="1801" max="1801" width="7.7109375" style="68" customWidth="1"/>
    <col min="1802" max="2053" width="9.140625" style="68"/>
    <col min="2054" max="2054" width="8.140625" style="68" customWidth="1"/>
    <col min="2055" max="2055" width="78.5703125" style="68" customWidth="1"/>
    <col min="2056" max="2056" width="18.5703125" style="68" customWidth="1"/>
    <col min="2057" max="2057" width="7.7109375" style="68" customWidth="1"/>
    <col min="2058" max="2309" width="9.140625" style="68"/>
    <col min="2310" max="2310" width="8.140625" style="68" customWidth="1"/>
    <col min="2311" max="2311" width="78.5703125" style="68" customWidth="1"/>
    <col min="2312" max="2312" width="18.5703125" style="68" customWidth="1"/>
    <col min="2313" max="2313" width="7.7109375" style="68" customWidth="1"/>
    <col min="2314" max="2565" width="9.140625" style="68"/>
    <col min="2566" max="2566" width="8.140625" style="68" customWidth="1"/>
    <col min="2567" max="2567" width="78.5703125" style="68" customWidth="1"/>
    <col min="2568" max="2568" width="18.5703125" style="68" customWidth="1"/>
    <col min="2569" max="2569" width="7.7109375" style="68" customWidth="1"/>
    <col min="2570" max="2821" width="9.140625" style="68"/>
    <col min="2822" max="2822" width="8.140625" style="68" customWidth="1"/>
    <col min="2823" max="2823" width="78.5703125" style="68" customWidth="1"/>
    <col min="2824" max="2824" width="18.5703125" style="68" customWidth="1"/>
    <col min="2825" max="2825" width="7.7109375" style="68" customWidth="1"/>
    <col min="2826" max="3077" width="9.140625" style="68"/>
    <col min="3078" max="3078" width="8.140625" style="68" customWidth="1"/>
    <col min="3079" max="3079" width="78.5703125" style="68" customWidth="1"/>
    <col min="3080" max="3080" width="18.5703125" style="68" customWidth="1"/>
    <col min="3081" max="3081" width="7.7109375" style="68" customWidth="1"/>
    <col min="3082" max="3333" width="9.140625" style="68"/>
    <col min="3334" max="3334" width="8.140625" style="68" customWidth="1"/>
    <col min="3335" max="3335" width="78.5703125" style="68" customWidth="1"/>
    <col min="3336" max="3336" width="18.5703125" style="68" customWidth="1"/>
    <col min="3337" max="3337" width="7.7109375" style="68" customWidth="1"/>
    <col min="3338" max="3589" width="9.140625" style="68"/>
    <col min="3590" max="3590" width="8.140625" style="68" customWidth="1"/>
    <col min="3591" max="3591" width="78.5703125" style="68" customWidth="1"/>
    <col min="3592" max="3592" width="18.5703125" style="68" customWidth="1"/>
    <col min="3593" max="3593" width="7.7109375" style="68" customWidth="1"/>
    <col min="3594" max="3845" width="9.140625" style="68"/>
    <col min="3846" max="3846" width="8.140625" style="68" customWidth="1"/>
    <col min="3847" max="3847" width="78.5703125" style="68" customWidth="1"/>
    <col min="3848" max="3848" width="18.5703125" style="68" customWidth="1"/>
    <col min="3849" max="3849" width="7.7109375" style="68" customWidth="1"/>
    <col min="3850" max="4101" width="9.140625" style="68"/>
    <col min="4102" max="4102" width="8.140625" style="68" customWidth="1"/>
    <col min="4103" max="4103" width="78.5703125" style="68" customWidth="1"/>
    <col min="4104" max="4104" width="18.5703125" style="68" customWidth="1"/>
    <col min="4105" max="4105" width="7.7109375" style="68" customWidth="1"/>
    <col min="4106" max="4357" width="9.140625" style="68"/>
    <col min="4358" max="4358" width="8.140625" style="68" customWidth="1"/>
    <col min="4359" max="4359" width="78.5703125" style="68" customWidth="1"/>
    <col min="4360" max="4360" width="18.5703125" style="68" customWidth="1"/>
    <col min="4361" max="4361" width="7.7109375" style="68" customWidth="1"/>
    <col min="4362" max="4613" width="9.140625" style="68"/>
    <col min="4614" max="4614" width="8.140625" style="68" customWidth="1"/>
    <col min="4615" max="4615" width="78.5703125" style="68" customWidth="1"/>
    <col min="4616" max="4616" width="18.5703125" style="68" customWidth="1"/>
    <col min="4617" max="4617" width="7.7109375" style="68" customWidth="1"/>
    <col min="4618" max="4869" width="9.140625" style="68"/>
    <col min="4870" max="4870" width="8.140625" style="68" customWidth="1"/>
    <col min="4871" max="4871" width="78.5703125" style="68" customWidth="1"/>
    <col min="4872" max="4872" width="18.5703125" style="68" customWidth="1"/>
    <col min="4873" max="4873" width="7.7109375" style="68" customWidth="1"/>
    <col min="4874" max="5125" width="9.140625" style="68"/>
    <col min="5126" max="5126" width="8.140625" style="68" customWidth="1"/>
    <col min="5127" max="5127" width="78.5703125" style="68" customWidth="1"/>
    <col min="5128" max="5128" width="18.5703125" style="68" customWidth="1"/>
    <col min="5129" max="5129" width="7.7109375" style="68" customWidth="1"/>
    <col min="5130" max="5381" width="9.140625" style="68"/>
    <col min="5382" max="5382" width="8.140625" style="68" customWidth="1"/>
    <col min="5383" max="5383" width="78.5703125" style="68" customWidth="1"/>
    <col min="5384" max="5384" width="18.5703125" style="68" customWidth="1"/>
    <col min="5385" max="5385" width="7.7109375" style="68" customWidth="1"/>
    <col min="5386" max="5637" width="9.140625" style="68"/>
    <col min="5638" max="5638" width="8.140625" style="68" customWidth="1"/>
    <col min="5639" max="5639" width="78.5703125" style="68" customWidth="1"/>
    <col min="5640" max="5640" width="18.5703125" style="68" customWidth="1"/>
    <col min="5641" max="5641" width="7.7109375" style="68" customWidth="1"/>
    <col min="5642" max="5893" width="9.140625" style="68"/>
    <col min="5894" max="5894" width="8.140625" style="68" customWidth="1"/>
    <col min="5895" max="5895" width="78.5703125" style="68" customWidth="1"/>
    <col min="5896" max="5896" width="18.5703125" style="68" customWidth="1"/>
    <col min="5897" max="5897" width="7.7109375" style="68" customWidth="1"/>
    <col min="5898" max="6149" width="9.140625" style="68"/>
    <col min="6150" max="6150" width="8.140625" style="68" customWidth="1"/>
    <col min="6151" max="6151" width="78.5703125" style="68" customWidth="1"/>
    <col min="6152" max="6152" width="18.5703125" style="68" customWidth="1"/>
    <col min="6153" max="6153" width="7.7109375" style="68" customWidth="1"/>
    <col min="6154" max="6405" width="9.140625" style="68"/>
    <col min="6406" max="6406" width="8.140625" style="68" customWidth="1"/>
    <col min="6407" max="6407" width="78.5703125" style="68" customWidth="1"/>
    <col min="6408" max="6408" width="18.5703125" style="68" customWidth="1"/>
    <col min="6409" max="6409" width="7.7109375" style="68" customWidth="1"/>
    <col min="6410" max="6661" width="9.140625" style="68"/>
    <col min="6662" max="6662" width="8.140625" style="68" customWidth="1"/>
    <col min="6663" max="6663" width="78.5703125" style="68" customWidth="1"/>
    <col min="6664" max="6664" width="18.5703125" style="68" customWidth="1"/>
    <col min="6665" max="6665" width="7.7109375" style="68" customWidth="1"/>
    <col min="6666" max="6917" width="9.140625" style="68"/>
    <col min="6918" max="6918" width="8.140625" style="68" customWidth="1"/>
    <col min="6919" max="6919" width="78.5703125" style="68" customWidth="1"/>
    <col min="6920" max="6920" width="18.5703125" style="68" customWidth="1"/>
    <col min="6921" max="6921" width="7.7109375" style="68" customWidth="1"/>
    <col min="6922" max="7173" width="9.140625" style="68"/>
    <col min="7174" max="7174" width="8.140625" style="68" customWidth="1"/>
    <col min="7175" max="7175" width="78.5703125" style="68" customWidth="1"/>
    <col min="7176" max="7176" width="18.5703125" style="68" customWidth="1"/>
    <col min="7177" max="7177" width="7.7109375" style="68" customWidth="1"/>
    <col min="7178" max="7429" width="9.140625" style="68"/>
    <col min="7430" max="7430" width="8.140625" style="68" customWidth="1"/>
    <col min="7431" max="7431" width="78.5703125" style="68" customWidth="1"/>
    <col min="7432" max="7432" width="18.5703125" style="68" customWidth="1"/>
    <col min="7433" max="7433" width="7.7109375" style="68" customWidth="1"/>
    <col min="7434" max="7685" width="9.140625" style="68"/>
    <col min="7686" max="7686" width="8.140625" style="68" customWidth="1"/>
    <col min="7687" max="7687" width="78.5703125" style="68" customWidth="1"/>
    <col min="7688" max="7688" width="18.5703125" style="68" customWidth="1"/>
    <col min="7689" max="7689" width="7.7109375" style="68" customWidth="1"/>
    <col min="7690" max="7941" width="9.140625" style="68"/>
    <col min="7942" max="7942" width="8.140625" style="68" customWidth="1"/>
    <col min="7943" max="7943" width="78.5703125" style="68" customWidth="1"/>
    <col min="7944" max="7944" width="18.5703125" style="68" customWidth="1"/>
    <col min="7945" max="7945" width="7.7109375" style="68" customWidth="1"/>
    <col min="7946" max="8197" width="9.140625" style="68"/>
    <col min="8198" max="8198" width="8.140625" style="68" customWidth="1"/>
    <col min="8199" max="8199" width="78.5703125" style="68" customWidth="1"/>
    <col min="8200" max="8200" width="18.5703125" style="68" customWidth="1"/>
    <col min="8201" max="8201" width="7.7109375" style="68" customWidth="1"/>
    <col min="8202" max="8453" width="9.140625" style="68"/>
    <col min="8454" max="8454" width="8.140625" style="68" customWidth="1"/>
    <col min="8455" max="8455" width="78.5703125" style="68" customWidth="1"/>
    <col min="8456" max="8456" width="18.5703125" style="68" customWidth="1"/>
    <col min="8457" max="8457" width="7.7109375" style="68" customWidth="1"/>
    <col min="8458" max="8709" width="9.140625" style="68"/>
    <col min="8710" max="8710" width="8.140625" style="68" customWidth="1"/>
    <col min="8711" max="8711" width="78.5703125" style="68" customWidth="1"/>
    <col min="8712" max="8712" width="18.5703125" style="68" customWidth="1"/>
    <col min="8713" max="8713" width="7.7109375" style="68" customWidth="1"/>
    <col min="8714" max="8965" width="9.140625" style="68"/>
    <col min="8966" max="8966" width="8.140625" style="68" customWidth="1"/>
    <col min="8967" max="8967" width="78.5703125" style="68" customWidth="1"/>
    <col min="8968" max="8968" width="18.5703125" style="68" customWidth="1"/>
    <col min="8969" max="8969" width="7.7109375" style="68" customWidth="1"/>
    <col min="8970" max="9221" width="9.140625" style="68"/>
    <col min="9222" max="9222" width="8.140625" style="68" customWidth="1"/>
    <col min="9223" max="9223" width="78.5703125" style="68" customWidth="1"/>
    <col min="9224" max="9224" width="18.5703125" style="68" customWidth="1"/>
    <col min="9225" max="9225" width="7.7109375" style="68" customWidth="1"/>
    <col min="9226" max="9477" width="9.140625" style="68"/>
    <col min="9478" max="9478" width="8.140625" style="68" customWidth="1"/>
    <col min="9479" max="9479" width="78.5703125" style="68" customWidth="1"/>
    <col min="9480" max="9480" width="18.5703125" style="68" customWidth="1"/>
    <col min="9481" max="9481" width="7.7109375" style="68" customWidth="1"/>
    <col min="9482" max="9733" width="9.140625" style="68"/>
    <col min="9734" max="9734" width="8.140625" style="68" customWidth="1"/>
    <col min="9735" max="9735" width="78.5703125" style="68" customWidth="1"/>
    <col min="9736" max="9736" width="18.5703125" style="68" customWidth="1"/>
    <col min="9737" max="9737" width="7.7109375" style="68" customWidth="1"/>
    <col min="9738" max="9989" width="9.140625" style="68"/>
    <col min="9990" max="9990" width="8.140625" style="68" customWidth="1"/>
    <col min="9991" max="9991" width="78.5703125" style="68" customWidth="1"/>
    <col min="9992" max="9992" width="18.5703125" style="68" customWidth="1"/>
    <col min="9993" max="9993" width="7.7109375" style="68" customWidth="1"/>
    <col min="9994" max="10245" width="9.140625" style="68"/>
    <col min="10246" max="10246" width="8.140625" style="68" customWidth="1"/>
    <col min="10247" max="10247" width="78.5703125" style="68" customWidth="1"/>
    <col min="10248" max="10248" width="18.5703125" style="68" customWidth="1"/>
    <col min="10249" max="10249" width="7.7109375" style="68" customWidth="1"/>
    <col min="10250" max="10501" width="9.140625" style="68"/>
    <col min="10502" max="10502" width="8.140625" style="68" customWidth="1"/>
    <col min="10503" max="10503" width="78.5703125" style="68" customWidth="1"/>
    <col min="10504" max="10504" width="18.5703125" style="68" customWidth="1"/>
    <col min="10505" max="10505" width="7.7109375" style="68" customWidth="1"/>
    <col min="10506" max="10757" width="9.140625" style="68"/>
    <col min="10758" max="10758" width="8.140625" style="68" customWidth="1"/>
    <col min="10759" max="10759" width="78.5703125" style="68" customWidth="1"/>
    <col min="10760" max="10760" width="18.5703125" style="68" customWidth="1"/>
    <col min="10761" max="10761" width="7.7109375" style="68" customWidth="1"/>
    <col min="10762" max="11013" width="9.140625" style="68"/>
    <col min="11014" max="11014" width="8.140625" style="68" customWidth="1"/>
    <col min="11015" max="11015" width="78.5703125" style="68" customWidth="1"/>
    <col min="11016" max="11016" width="18.5703125" style="68" customWidth="1"/>
    <col min="11017" max="11017" width="7.7109375" style="68" customWidth="1"/>
    <col min="11018" max="11269" width="9.140625" style="68"/>
    <col min="11270" max="11270" width="8.140625" style="68" customWidth="1"/>
    <col min="11271" max="11271" width="78.5703125" style="68" customWidth="1"/>
    <col min="11272" max="11272" width="18.5703125" style="68" customWidth="1"/>
    <col min="11273" max="11273" width="7.7109375" style="68" customWidth="1"/>
    <col min="11274" max="11525" width="9.140625" style="68"/>
    <col min="11526" max="11526" width="8.140625" style="68" customWidth="1"/>
    <col min="11527" max="11527" width="78.5703125" style="68" customWidth="1"/>
    <col min="11528" max="11528" width="18.5703125" style="68" customWidth="1"/>
    <col min="11529" max="11529" width="7.7109375" style="68" customWidth="1"/>
    <col min="11530" max="11781" width="9.140625" style="68"/>
    <col min="11782" max="11782" width="8.140625" style="68" customWidth="1"/>
    <col min="11783" max="11783" width="78.5703125" style="68" customWidth="1"/>
    <col min="11784" max="11784" width="18.5703125" style="68" customWidth="1"/>
    <col min="11785" max="11785" width="7.7109375" style="68" customWidth="1"/>
    <col min="11786" max="12037" width="9.140625" style="68"/>
    <col min="12038" max="12038" width="8.140625" style="68" customWidth="1"/>
    <col min="12039" max="12039" width="78.5703125" style="68" customWidth="1"/>
    <col min="12040" max="12040" width="18.5703125" style="68" customWidth="1"/>
    <col min="12041" max="12041" width="7.7109375" style="68" customWidth="1"/>
    <col min="12042" max="12293" width="9.140625" style="68"/>
    <col min="12294" max="12294" width="8.140625" style="68" customWidth="1"/>
    <col min="12295" max="12295" width="78.5703125" style="68" customWidth="1"/>
    <col min="12296" max="12296" width="18.5703125" style="68" customWidth="1"/>
    <col min="12297" max="12297" width="7.7109375" style="68" customWidth="1"/>
    <col min="12298" max="12549" width="9.140625" style="68"/>
    <col min="12550" max="12550" width="8.140625" style="68" customWidth="1"/>
    <col min="12551" max="12551" width="78.5703125" style="68" customWidth="1"/>
    <col min="12552" max="12552" width="18.5703125" style="68" customWidth="1"/>
    <col min="12553" max="12553" width="7.7109375" style="68" customWidth="1"/>
    <col min="12554" max="12805" width="9.140625" style="68"/>
    <col min="12806" max="12806" width="8.140625" style="68" customWidth="1"/>
    <col min="12807" max="12807" width="78.5703125" style="68" customWidth="1"/>
    <col min="12808" max="12808" width="18.5703125" style="68" customWidth="1"/>
    <col min="12809" max="12809" width="7.7109375" style="68" customWidth="1"/>
    <col min="12810" max="13061" width="9.140625" style="68"/>
    <col min="13062" max="13062" width="8.140625" style="68" customWidth="1"/>
    <col min="13063" max="13063" width="78.5703125" style="68" customWidth="1"/>
    <col min="13064" max="13064" width="18.5703125" style="68" customWidth="1"/>
    <col min="13065" max="13065" width="7.7109375" style="68" customWidth="1"/>
    <col min="13066" max="13317" width="9.140625" style="68"/>
    <col min="13318" max="13318" width="8.140625" style="68" customWidth="1"/>
    <col min="13319" max="13319" width="78.5703125" style="68" customWidth="1"/>
    <col min="13320" max="13320" width="18.5703125" style="68" customWidth="1"/>
    <col min="13321" max="13321" width="7.7109375" style="68" customWidth="1"/>
    <col min="13322" max="13573" width="9.140625" style="68"/>
    <col min="13574" max="13574" width="8.140625" style="68" customWidth="1"/>
    <col min="13575" max="13575" width="78.5703125" style="68" customWidth="1"/>
    <col min="13576" max="13576" width="18.5703125" style="68" customWidth="1"/>
    <col min="13577" max="13577" width="7.7109375" style="68" customWidth="1"/>
    <col min="13578" max="13829" width="9.140625" style="68"/>
    <col min="13830" max="13830" width="8.140625" style="68" customWidth="1"/>
    <col min="13831" max="13831" width="78.5703125" style="68" customWidth="1"/>
    <col min="13832" max="13832" width="18.5703125" style="68" customWidth="1"/>
    <col min="13833" max="13833" width="7.7109375" style="68" customWidth="1"/>
    <col min="13834" max="14085" width="9.140625" style="68"/>
    <col min="14086" max="14086" width="8.140625" style="68" customWidth="1"/>
    <col min="14087" max="14087" width="78.5703125" style="68" customWidth="1"/>
    <col min="14088" max="14088" width="18.5703125" style="68" customWidth="1"/>
    <col min="14089" max="14089" width="7.7109375" style="68" customWidth="1"/>
    <col min="14090" max="14341" width="9.140625" style="68"/>
    <col min="14342" max="14342" width="8.140625" style="68" customWidth="1"/>
    <col min="14343" max="14343" width="78.5703125" style="68" customWidth="1"/>
    <col min="14344" max="14344" width="18.5703125" style="68" customWidth="1"/>
    <col min="14345" max="14345" width="7.7109375" style="68" customWidth="1"/>
    <col min="14346" max="14597" width="9.140625" style="68"/>
    <col min="14598" max="14598" width="8.140625" style="68" customWidth="1"/>
    <col min="14599" max="14599" width="78.5703125" style="68" customWidth="1"/>
    <col min="14600" max="14600" width="18.5703125" style="68" customWidth="1"/>
    <col min="14601" max="14601" width="7.7109375" style="68" customWidth="1"/>
    <col min="14602" max="14853" width="9.140625" style="68"/>
    <col min="14854" max="14854" width="8.140625" style="68" customWidth="1"/>
    <col min="14855" max="14855" width="78.5703125" style="68" customWidth="1"/>
    <col min="14856" max="14856" width="18.5703125" style="68" customWidth="1"/>
    <col min="14857" max="14857" width="7.7109375" style="68" customWidth="1"/>
    <col min="14858" max="15109" width="9.140625" style="68"/>
    <col min="15110" max="15110" width="8.140625" style="68" customWidth="1"/>
    <col min="15111" max="15111" width="78.5703125" style="68" customWidth="1"/>
    <col min="15112" max="15112" width="18.5703125" style="68" customWidth="1"/>
    <col min="15113" max="15113" width="7.7109375" style="68" customWidth="1"/>
    <col min="15114" max="15365" width="9.140625" style="68"/>
    <col min="15366" max="15366" width="8.140625" style="68" customWidth="1"/>
    <col min="15367" max="15367" width="78.5703125" style="68" customWidth="1"/>
    <col min="15368" max="15368" width="18.5703125" style="68" customWidth="1"/>
    <col min="15369" max="15369" width="7.7109375" style="68" customWidth="1"/>
    <col min="15370" max="15621" width="9.140625" style="68"/>
    <col min="15622" max="15622" width="8.140625" style="68" customWidth="1"/>
    <col min="15623" max="15623" width="78.5703125" style="68" customWidth="1"/>
    <col min="15624" max="15624" width="18.5703125" style="68" customWidth="1"/>
    <col min="15625" max="15625" width="7.7109375" style="68" customWidth="1"/>
    <col min="15626" max="15877" width="9.140625" style="68"/>
    <col min="15878" max="15878" width="8.140625" style="68" customWidth="1"/>
    <col min="15879" max="15879" width="78.5703125" style="68" customWidth="1"/>
    <col min="15880" max="15880" width="18.5703125" style="68" customWidth="1"/>
    <col min="15881" max="15881" width="7.7109375" style="68" customWidth="1"/>
    <col min="15882" max="16133" width="9.140625" style="68"/>
    <col min="16134" max="16134" width="8.140625" style="68" customWidth="1"/>
    <col min="16135" max="16135" width="78.5703125" style="68" customWidth="1"/>
    <col min="16136" max="16136" width="18.5703125" style="68" customWidth="1"/>
    <col min="16137" max="16137" width="7.7109375" style="68" customWidth="1"/>
    <col min="16138" max="16384" width="9.140625" style="68"/>
  </cols>
  <sheetData>
    <row r="1" spans="1:8" ht="15.95" customHeight="1" x14ac:dyDescent="0.25">
      <c r="A1" s="423" t="s">
        <v>93</v>
      </c>
      <c r="B1" s="423"/>
      <c r="C1" s="423"/>
      <c r="D1" s="204"/>
      <c r="E1" s="204"/>
      <c r="F1" s="204"/>
      <c r="G1" s="204"/>
      <c r="H1" s="204"/>
    </row>
    <row r="2" spans="1:8" ht="15.95" customHeight="1" thickBot="1" x14ac:dyDescent="0.3">
      <c r="A2" s="422" t="s">
        <v>94</v>
      </c>
      <c r="B2" s="422"/>
      <c r="C2" s="69" t="s">
        <v>305</v>
      </c>
      <c r="D2" s="69"/>
      <c r="E2" s="69"/>
      <c r="F2" s="69"/>
      <c r="G2" s="69"/>
      <c r="H2" s="69"/>
    </row>
    <row r="3" spans="1:8" ht="38.1" customHeight="1" thickBot="1" x14ac:dyDescent="0.3">
      <c r="A3" s="70" t="s">
        <v>96</v>
      </c>
      <c r="B3" s="71" t="s">
        <v>97</v>
      </c>
      <c r="C3" s="275" t="s">
        <v>442</v>
      </c>
      <c r="D3" s="275" t="s">
        <v>278</v>
      </c>
      <c r="E3" s="72" t="s">
        <v>277</v>
      </c>
      <c r="F3" s="72" t="s">
        <v>278</v>
      </c>
      <c r="G3" s="72" t="s">
        <v>279</v>
      </c>
      <c r="H3" s="72" t="s">
        <v>278</v>
      </c>
    </row>
    <row r="4" spans="1:8" s="76" customFormat="1" ht="12" customHeight="1" thickBot="1" x14ac:dyDescent="0.25">
      <c r="A4" s="73">
        <v>1</v>
      </c>
      <c r="B4" s="74">
        <v>2</v>
      </c>
      <c r="C4" s="75">
        <v>3</v>
      </c>
      <c r="D4" s="75"/>
      <c r="E4" s="75">
        <v>3</v>
      </c>
      <c r="F4" s="75">
        <v>3</v>
      </c>
      <c r="G4" s="75">
        <v>3</v>
      </c>
      <c r="H4" s="75">
        <v>3</v>
      </c>
    </row>
    <row r="5" spans="1:8" s="79" customFormat="1" ht="12" customHeight="1" thickBot="1" x14ac:dyDescent="0.25">
      <c r="A5" s="77" t="s">
        <v>4</v>
      </c>
      <c r="B5" s="88" t="s">
        <v>376</v>
      </c>
      <c r="C5" s="58">
        <f>+C6+C7+C8+C9+C10</f>
        <v>97297000</v>
      </c>
      <c r="D5" s="58">
        <f t="shared" ref="D5:H5" si="0">+D6+D7+D8+D9+D10</f>
        <v>97297000</v>
      </c>
      <c r="E5" s="58">
        <f t="shared" si="0"/>
        <v>0</v>
      </c>
      <c r="F5" s="58">
        <f t="shared" si="0"/>
        <v>97297000</v>
      </c>
      <c r="G5" s="58">
        <f t="shared" si="0"/>
        <v>0</v>
      </c>
      <c r="H5" s="58">
        <f t="shared" si="0"/>
        <v>0</v>
      </c>
    </row>
    <row r="6" spans="1:8" s="79" customFormat="1" ht="12" customHeight="1" x14ac:dyDescent="0.2">
      <c r="A6" s="80" t="s">
        <v>371</v>
      </c>
      <c r="B6" s="81" t="s">
        <v>12</v>
      </c>
      <c r="C6" s="82"/>
      <c r="D6" s="82"/>
      <c r="E6" s="82">
        <f>F6-D6</f>
        <v>0</v>
      </c>
      <c r="F6" s="82"/>
      <c r="G6" s="82"/>
      <c r="H6" s="82"/>
    </row>
    <row r="7" spans="1:8" s="79" customFormat="1" ht="12" customHeight="1" x14ac:dyDescent="0.2">
      <c r="A7" s="80" t="s">
        <v>372</v>
      </c>
      <c r="B7" s="84" t="s">
        <v>98</v>
      </c>
      <c r="C7" s="85"/>
      <c r="D7" s="85"/>
      <c r="E7" s="85">
        <f>F7-D7</f>
        <v>0</v>
      </c>
      <c r="F7" s="85"/>
      <c r="G7" s="85"/>
      <c r="H7" s="85"/>
    </row>
    <row r="8" spans="1:8" s="79" customFormat="1" ht="12" customHeight="1" x14ac:dyDescent="0.2">
      <c r="A8" s="80" t="s">
        <v>373</v>
      </c>
      <c r="B8" s="84" t="s">
        <v>99</v>
      </c>
      <c r="C8" s="85"/>
      <c r="D8" s="85"/>
      <c r="E8" s="85">
        <f t="shared" ref="E8:E11" si="1">F8-D8</f>
        <v>0</v>
      </c>
      <c r="F8" s="85"/>
      <c r="G8" s="85"/>
      <c r="H8" s="85"/>
    </row>
    <row r="9" spans="1:8" s="79" customFormat="1" ht="12" customHeight="1" x14ac:dyDescent="0.2">
      <c r="A9" s="80" t="s">
        <v>374</v>
      </c>
      <c r="B9" s="84" t="s">
        <v>100</v>
      </c>
      <c r="C9" s="85"/>
      <c r="D9" s="85"/>
      <c r="E9" s="85">
        <f t="shared" si="1"/>
        <v>0</v>
      </c>
      <c r="F9" s="85"/>
      <c r="G9" s="85"/>
      <c r="H9" s="85"/>
    </row>
    <row r="10" spans="1:8" s="79" customFormat="1" ht="12" customHeight="1" x14ac:dyDescent="0.2">
      <c r="A10" s="80" t="s">
        <v>165</v>
      </c>
      <c r="B10" s="84" t="s">
        <v>102</v>
      </c>
      <c r="C10" s="85">
        <v>97297000</v>
      </c>
      <c r="D10" s="85">
        <v>97297000</v>
      </c>
      <c r="E10" s="85">
        <f t="shared" si="1"/>
        <v>0</v>
      </c>
      <c r="F10" s="85">
        <v>97297000</v>
      </c>
      <c r="G10" s="85"/>
      <c r="H10" s="85"/>
    </row>
    <row r="11" spans="1:8" s="79" customFormat="1" ht="12" customHeight="1" thickBot="1" x14ac:dyDescent="0.25">
      <c r="A11" s="80" t="s">
        <v>375</v>
      </c>
      <c r="B11" s="87" t="s">
        <v>103</v>
      </c>
      <c r="C11" s="89"/>
      <c r="D11" s="89"/>
      <c r="E11" s="89">
        <f t="shared" si="1"/>
        <v>0</v>
      </c>
      <c r="F11" s="89"/>
      <c r="G11" s="89"/>
      <c r="H11" s="89"/>
    </row>
    <row r="12" spans="1:8" s="79" customFormat="1" ht="12" customHeight="1" thickBot="1" x14ac:dyDescent="0.25">
      <c r="A12" s="77" t="s">
        <v>10</v>
      </c>
      <c r="B12" s="78" t="s">
        <v>383</v>
      </c>
      <c r="C12" s="58">
        <f>+C13+C14+C15+C16+C17</f>
        <v>0</v>
      </c>
      <c r="D12" s="58"/>
      <c r="E12" s="58">
        <f t="shared" ref="E12" si="2">+E13+E14+E15+E16+E17</f>
        <v>0</v>
      </c>
      <c r="F12" s="58">
        <f t="shared" ref="F12:H12" si="3">+F13+F14+F15+F16+F17</f>
        <v>0</v>
      </c>
      <c r="G12" s="58">
        <f t="shared" si="3"/>
        <v>0</v>
      </c>
      <c r="H12" s="58">
        <f t="shared" si="3"/>
        <v>0</v>
      </c>
    </row>
    <row r="13" spans="1:8" s="79" customFormat="1" ht="12" customHeight="1" x14ac:dyDescent="0.2">
      <c r="A13" s="80" t="s">
        <v>377</v>
      </c>
      <c r="B13" s="81" t="s">
        <v>105</v>
      </c>
      <c r="C13" s="82"/>
      <c r="D13" s="82"/>
      <c r="E13" s="82">
        <f t="shared" ref="E13:E18" si="4">F13-D13</f>
        <v>0</v>
      </c>
      <c r="F13" s="82"/>
      <c r="G13" s="82"/>
      <c r="H13" s="82"/>
    </row>
    <row r="14" spans="1:8" s="79" customFormat="1" ht="12" customHeight="1" x14ac:dyDescent="0.2">
      <c r="A14" s="80" t="s">
        <v>378</v>
      </c>
      <c r="B14" s="84" t="s">
        <v>107</v>
      </c>
      <c r="C14" s="85"/>
      <c r="D14" s="85"/>
      <c r="E14" s="85">
        <f t="shared" si="4"/>
        <v>0</v>
      </c>
      <c r="F14" s="85"/>
      <c r="G14" s="85"/>
      <c r="H14" s="85"/>
    </row>
    <row r="15" spans="1:8" s="79" customFormat="1" ht="12" customHeight="1" x14ac:dyDescent="0.2">
      <c r="A15" s="80" t="s">
        <v>379</v>
      </c>
      <c r="B15" s="84" t="s">
        <v>108</v>
      </c>
      <c r="C15" s="85"/>
      <c r="D15" s="85"/>
      <c r="E15" s="85">
        <f t="shared" si="4"/>
        <v>0</v>
      </c>
      <c r="F15" s="85"/>
      <c r="G15" s="85"/>
      <c r="H15" s="85"/>
    </row>
    <row r="16" spans="1:8" s="79" customFormat="1" ht="12" customHeight="1" x14ac:dyDescent="0.2">
      <c r="A16" s="80" t="s">
        <v>380</v>
      </c>
      <c r="B16" s="84" t="s">
        <v>109</v>
      </c>
      <c r="C16" s="85"/>
      <c r="D16" s="85"/>
      <c r="E16" s="85">
        <f t="shared" si="4"/>
        <v>0</v>
      </c>
      <c r="F16" s="85"/>
      <c r="G16" s="85"/>
      <c r="H16" s="85"/>
    </row>
    <row r="17" spans="1:8" s="79" customFormat="1" ht="12" customHeight="1" x14ac:dyDescent="0.2">
      <c r="A17" s="80" t="s">
        <v>381</v>
      </c>
      <c r="B17" s="84" t="s">
        <v>110</v>
      </c>
      <c r="C17" s="85"/>
      <c r="D17" s="85"/>
      <c r="E17" s="85">
        <f t="shared" si="4"/>
        <v>0</v>
      </c>
      <c r="F17" s="85"/>
      <c r="G17" s="85"/>
      <c r="H17" s="85"/>
    </row>
    <row r="18" spans="1:8" s="79" customFormat="1" ht="12" customHeight="1" thickBot="1" x14ac:dyDescent="0.25">
      <c r="A18" s="80" t="s">
        <v>382</v>
      </c>
      <c r="B18" s="87" t="s">
        <v>111</v>
      </c>
      <c r="C18" s="89"/>
      <c r="D18" s="89"/>
      <c r="E18" s="89">
        <f t="shared" si="4"/>
        <v>0</v>
      </c>
      <c r="F18" s="89"/>
      <c r="G18" s="89"/>
      <c r="H18" s="89"/>
    </row>
    <row r="19" spans="1:8" s="79" customFormat="1" ht="12" customHeight="1" thickBot="1" x14ac:dyDescent="0.25">
      <c r="A19" s="77" t="s">
        <v>16</v>
      </c>
      <c r="B19" s="78" t="s">
        <v>384</v>
      </c>
      <c r="C19" s="58">
        <f>SUM(C20:C30)</f>
        <v>55093000</v>
      </c>
      <c r="D19" s="58">
        <f t="shared" ref="D19:H19" si="5">SUM(D20:D30)</f>
        <v>55061000</v>
      </c>
      <c r="E19" s="58">
        <f t="shared" si="5"/>
        <v>0</v>
      </c>
      <c r="F19" s="58">
        <f t="shared" si="5"/>
        <v>55061000</v>
      </c>
      <c r="G19" s="58">
        <f t="shared" si="5"/>
        <v>0</v>
      </c>
      <c r="H19" s="58">
        <f t="shared" si="5"/>
        <v>0</v>
      </c>
    </row>
    <row r="20" spans="1:8" s="79" customFormat="1" ht="12" customHeight="1" x14ac:dyDescent="0.2">
      <c r="A20" s="80" t="s">
        <v>385</v>
      </c>
      <c r="B20" s="81" t="s">
        <v>112</v>
      </c>
      <c r="C20" s="82"/>
      <c r="D20" s="82"/>
      <c r="E20" s="82">
        <f t="shared" ref="E20:E30" si="6">F20-D20</f>
        <v>0</v>
      </c>
      <c r="F20" s="82"/>
      <c r="G20" s="82"/>
      <c r="H20" s="82"/>
    </row>
    <row r="21" spans="1:8" s="79" customFormat="1" ht="12" customHeight="1" x14ac:dyDescent="0.2">
      <c r="A21" s="80" t="s">
        <v>386</v>
      </c>
      <c r="B21" s="84" t="s">
        <v>113</v>
      </c>
      <c r="C21" s="85"/>
      <c r="D21" s="85"/>
      <c r="E21" s="85">
        <f t="shared" si="6"/>
        <v>0</v>
      </c>
      <c r="F21" s="85"/>
      <c r="G21" s="85"/>
      <c r="H21" s="85"/>
    </row>
    <row r="22" spans="1:8" s="79" customFormat="1" ht="12" customHeight="1" x14ac:dyDescent="0.2">
      <c r="A22" s="80" t="s">
        <v>387</v>
      </c>
      <c r="B22" s="84" t="s">
        <v>114</v>
      </c>
      <c r="C22" s="85"/>
      <c r="D22" s="85"/>
      <c r="E22" s="85">
        <f t="shared" si="6"/>
        <v>0</v>
      </c>
      <c r="F22" s="85"/>
      <c r="G22" s="85"/>
      <c r="H22" s="85"/>
    </row>
    <row r="23" spans="1:8" s="79" customFormat="1" ht="12" customHeight="1" x14ac:dyDescent="0.2">
      <c r="A23" s="80" t="s">
        <v>388</v>
      </c>
      <c r="B23" s="84" t="s">
        <v>116</v>
      </c>
      <c r="C23" s="85"/>
      <c r="D23" s="85"/>
      <c r="E23" s="85">
        <f t="shared" si="6"/>
        <v>0</v>
      </c>
      <c r="F23" s="85"/>
      <c r="G23" s="85"/>
      <c r="H23" s="85"/>
    </row>
    <row r="24" spans="1:8" s="79" customFormat="1" ht="12" customHeight="1" x14ac:dyDescent="0.2">
      <c r="A24" s="80" t="s">
        <v>389</v>
      </c>
      <c r="B24" s="84" t="s">
        <v>117</v>
      </c>
      <c r="C24" s="85"/>
      <c r="D24" s="85"/>
      <c r="E24" s="85">
        <f t="shared" si="6"/>
        <v>0</v>
      </c>
      <c r="F24" s="85"/>
      <c r="G24" s="85"/>
      <c r="H24" s="85"/>
    </row>
    <row r="25" spans="1:8" s="79" customFormat="1" ht="12" customHeight="1" x14ac:dyDescent="0.2">
      <c r="A25" s="80" t="s">
        <v>390</v>
      </c>
      <c r="B25" s="84" t="s">
        <v>118</v>
      </c>
      <c r="C25" s="85"/>
      <c r="D25" s="85"/>
      <c r="E25" s="85">
        <f t="shared" si="6"/>
        <v>0</v>
      </c>
      <c r="F25" s="85"/>
      <c r="G25" s="85"/>
      <c r="H25" s="85"/>
    </row>
    <row r="26" spans="1:8" s="79" customFormat="1" ht="12" customHeight="1" x14ac:dyDescent="0.2">
      <c r="A26" s="80" t="s">
        <v>391</v>
      </c>
      <c r="B26" s="84" t="s">
        <v>119</v>
      </c>
      <c r="C26" s="85"/>
      <c r="D26" s="85"/>
      <c r="E26" s="85">
        <f t="shared" si="6"/>
        <v>0</v>
      </c>
      <c r="F26" s="85"/>
      <c r="G26" s="85"/>
      <c r="H26" s="85"/>
    </row>
    <row r="27" spans="1:8" s="79" customFormat="1" ht="12" customHeight="1" x14ac:dyDescent="0.2">
      <c r="A27" s="80" t="s">
        <v>392</v>
      </c>
      <c r="B27" s="84" t="s">
        <v>120</v>
      </c>
      <c r="C27" s="85"/>
      <c r="D27" s="85"/>
      <c r="E27" s="85">
        <f t="shared" si="6"/>
        <v>0</v>
      </c>
      <c r="F27" s="85"/>
      <c r="G27" s="85"/>
      <c r="H27" s="85"/>
    </row>
    <row r="28" spans="1:8" s="79" customFormat="1" ht="12" customHeight="1" x14ac:dyDescent="0.2">
      <c r="A28" s="80" t="s">
        <v>393</v>
      </c>
      <c r="B28" s="84" t="s">
        <v>121</v>
      </c>
      <c r="C28" s="90"/>
      <c r="D28" s="90"/>
      <c r="E28" s="90">
        <f t="shared" si="6"/>
        <v>0</v>
      </c>
      <c r="F28" s="90"/>
      <c r="G28" s="90"/>
      <c r="H28" s="90"/>
    </row>
    <row r="29" spans="1:8" s="79" customFormat="1" ht="12" customHeight="1" x14ac:dyDescent="0.2">
      <c r="A29" s="80" t="s">
        <v>394</v>
      </c>
      <c r="B29" s="310" t="s">
        <v>353</v>
      </c>
      <c r="C29" s="91"/>
      <c r="D29" s="91"/>
      <c r="E29" s="91">
        <f t="shared" si="6"/>
        <v>0</v>
      </c>
      <c r="F29" s="91"/>
      <c r="G29" s="91"/>
      <c r="H29" s="91"/>
    </row>
    <row r="30" spans="1:8" s="79" customFormat="1" ht="12" customHeight="1" thickBot="1" x14ac:dyDescent="0.25">
      <c r="A30" s="80" t="s">
        <v>395</v>
      </c>
      <c r="B30" s="311" t="s">
        <v>122</v>
      </c>
      <c r="C30" s="91">
        <v>55093000</v>
      </c>
      <c r="D30" s="91">
        <v>55061000</v>
      </c>
      <c r="E30" s="91">
        <f t="shared" si="6"/>
        <v>0</v>
      </c>
      <c r="F30" s="91">
        <v>55061000</v>
      </c>
      <c r="G30" s="91"/>
      <c r="H30" s="91"/>
    </row>
    <row r="31" spans="1:8" s="79" customFormat="1" ht="12" customHeight="1" thickBot="1" x14ac:dyDescent="0.25">
      <c r="A31" s="77" t="s">
        <v>17</v>
      </c>
      <c r="B31" s="78" t="s">
        <v>396</v>
      </c>
      <c r="C31" s="58">
        <f>SUM(C32:C36)</f>
        <v>0</v>
      </c>
      <c r="D31" s="58"/>
      <c r="E31" s="58">
        <f t="shared" ref="E31" si="7">SUM(E32:E36)</f>
        <v>0</v>
      </c>
      <c r="F31" s="58">
        <f t="shared" ref="F31:H31" si="8">SUM(F32:F36)</f>
        <v>0</v>
      </c>
      <c r="G31" s="58">
        <f t="shared" si="8"/>
        <v>0</v>
      </c>
      <c r="H31" s="58">
        <f t="shared" si="8"/>
        <v>0</v>
      </c>
    </row>
    <row r="32" spans="1:8" s="79" customFormat="1" ht="12" customHeight="1" x14ac:dyDescent="0.2">
      <c r="A32" s="80" t="s">
        <v>335</v>
      </c>
      <c r="B32" s="81" t="s">
        <v>23</v>
      </c>
      <c r="C32" s="92"/>
      <c r="D32" s="92"/>
      <c r="E32" s="92">
        <f t="shared" ref="E32:E36" si="9">F32-D32</f>
        <v>0</v>
      </c>
      <c r="F32" s="92"/>
      <c r="G32" s="92"/>
      <c r="H32" s="92"/>
    </row>
    <row r="33" spans="1:8" s="79" customFormat="1" ht="12" customHeight="1" x14ac:dyDescent="0.2">
      <c r="A33" s="80" t="s">
        <v>336</v>
      </c>
      <c r="B33" s="84" t="s">
        <v>25</v>
      </c>
      <c r="C33" s="90"/>
      <c r="D33" s="90"/>
      <c r="E33" s="90">
        <f t="shared" si="9"/>
        <v>0</v>
      </c>
      <c r="F33" s="90"/>
      <c r="G33" s="90"/>
      <c r="H33" s="90"/>
    </row>
    <row r="34" spans="1:8" s="79" customFormat="1" ht="12" customHeight="1" x14ac:dyDescent="0.2">
      <c r="A34" s="80" t="s">
        <v>337</v>
      </c>
      <c r="B34" s="84" t="s">
        <v>27</v>
      </c>
      <c r="C34" s="90"/>
      <c r="D34" s="90"/>
      <c r="E34" s="90">
        <f t="shared" si="9"/>
        <v>0</v>
      </c>
      <c r="F34" s="90"/>
      <c r="G34" s="90"/>
      <c r="H34" s="90"/>
    </row>
    <row r="35" spans="1:8" s="79" customFormat="1" ht="12" customHeight="1" x14ac:dyDescent="0.2">
      <c r="A35" s="80" t="s">
        <v>338</v>
      </c>
      <c r="B35" s="84" t="s">
        <v>123</v>
      </c>
      <c r="C35" s="90"/>
      <c r="D35" s="90"/>
      <c r="E35" s="90">
        <f t="shared" si="9"/>
        <v>0</v>
      </c>
      <c r="F35" s="90"/>
      <c r="G35" s="90"/>
      <c r="H35" s="90"/>
    </row>
    <row r="36" spans="1:8" s="79" customFormat="1" ht="12" customHeight="1" thickBot="1" x14ac:dyDescent="0.25">
      <c r="A36" s="80" t="s">
        <v>339</v>
      </c>
      <c r="B36" s="87" t="s">
        <v>124</v>
      </c>
      <c r="C36" s="91"/>
      <c r="D36" s="91"/>
      <c r="E36" s="91">
        <f t="shared" si="9"/>
        <v>0</v>
      </c>
      <c r="F36" s="91"/>
      <c r="G36" s="91"/>
      <c r="H36" s="91"/>
    </row>
    <row r="37" spans="1:8" s="79" customFormat="1" ht="12" customHeight="1" thickBot="1" x14ac:dyDescent="0.25">
      <c r="A37" s="77" t="s">
        <v>397</v>
      </c>
      <c r="B37" s="78" t="s">
        <v>398</v>
      </c>
      <c r="C37" s="58">
        <f>SUM(C38:C40)</f>
        <v>0</v>
      </c>
      <c r="D37" s="58"/>
      <c r="E37" s="58">
        <f t="shared" ref="E37" si="10">SUM(E38:E40)</f>
        <v>0</v>
      </c>
      <c r="F37" s="58">
        <f t="shared" ref="F37:H37" si="11">SUM(F38:F40)</f>
        <v>0</v>
      </c>
      <c r="G37" s="58">
        <f t="shared" si="11"/>
        <v>0</v>
      </c>
      <c r="H37" s="58">
        <f t="shared" si="11"/>
        <v>0</v>
      </c>
    </row>
    <row r="38" spans="1:8" s="79" customFormat="1" ht="12" customHeight="1" x14ac:dyDescent="0.2">
      <c r="A38" s="80" t="s">
        <v>399</v>
      </c>
      <c r="B38" s="81" t="s">
        <v>125</v>
      </c>
      <c r="C38" s="82"/>
      <c r="D38" s="82"/>
      <c r="E38" s="82">
        <f t="shared" ref="E38:E41" si="12">F38-D38</f>
        <v>0</v>
      </c>
      <c r="F38" s="82"/>
      <c r="G38" s="82"/>
      <c r="H38" s="82"/>
    </row>
    <row r="39" spans="1:8" s="79" customFormat="1" ht="12" customHeight="1" x14ac:dyDescent="0.2">
      <c r="A39" s="80" t="s">
        <v>400</v>
      </c>
      <c r="B39" s="84" t="s">
        <v>126</v>
      </c>
      <c r="C39" s="85"/>
      <c r="D39" s="85"/>
      <c r="E39" s="85">
        <f t="shared" si="12"/>
        <v>0</v>
      </c>
      <c r="F39" s="85"/>
      <c r="G39" s="85"/>
      <c r="H39" s="85"/>
    </row>
    <row r="40" spans="1:8" s="79" customFormat="1" ht="12" customHeight="1" x14ac:dyDescent="0.2">
      <c r="A40" s="80" t="s">
        <v>401</v>
      </c>
      <c r="B40" s="84" t="s">
        <v>127</v>
      </c>
      <c r="C40" s="85"/>
      <c r="D40" s="85"/>
      <c r="E40" s="85">
        <f t="shared" si="12"/>
        <v>0</v>
      </c>
      <c r="F40" s="85"/>
      <c r="G40" s="85"/>
      <c r="H40" s="85"/>
    </row>
    <row r="41" spans="1:8" s="79" customFormat="1" ht="12" customHeight="1" thickBot="1" x14ac:dyDescent="0.25">
      <c r="A41" s="80" t="s">
        <v>402</v>
      </c>
      <c r="B41" s="87" t="s">
        <v>128</v>
      </c>
      <c r="C41" s="89"/>
      <c r="D41" s="89"/>
      <c r="E41" s="89">
        <f t="shared" si="12"/>
        <v>0</v>
      </c>
      <c r="F41" s="89"/>
      <c r="G41" s="89"/>
      <c r="H41" s="89"/>
    </row>
    <row r="42" spans="1:8" s="79" customFormat="1" ht="12" customHeight="1" thickBot="1" x14ac:dyDescent="0.25">
      <c r="A42" s="77" t="s">
        <v>28</v>
      </c>
      <c r="B42" s="88" t="s">
        <v>403</v>
      </c>
      <c r="C42" s="58">
        <f>SUM(C43:C45)</f>
        <v>0</v>
      </c>
      <c r="D42" s="58"/>
      <c r="E42" s="58">
        <f t="shared" ref="E42" si="13">SUM(E43:E45)</f>
        <v>0</v>
      </c>
      <c r="F42" s="58">
        <f t="shared" ref="F42:H42" si="14">SUM(F43:F45)</f>
        <v>0</v>
      </c>
      <c r="G42" s="58">
        <f t="shared" si="14"/>
        <v>0</v>
      </c>
      <c r="H42" s="58">
        <f t="shared" si="14"/>
        <v>0</v>
      </c>
    </row>
    <row r="43" spans="1:8" s="79" customFormat="1" ht="12" customHeight="1" x14ac:dyDescent="0.2">
      <c r="A43" s="80" t="s">
        <v>404</v>
      </c>
      <c r="B43" s="81" t="s">
        <v>129</v>
      </c>
      <c r="C43" s="90"/>
      <c r="D43" s="90"/>
      <c r="E43" s="90">
        <f t="shared" ref="E43:E46" si="15">F43-D43</f>
        <v>0</v>
      </c>
      <c r="F43" s="90"/>
      <c r="G43" s="90"/>
      <c r="H43" s="90"/>
    </row>
    <row r="44" spans="1:8" s="79" customFormat="1" ht="12" customHeight="1" x14ac:dyDescent="0.2">
      <c r="A44" s="80" t="s">
        <v>405</v>
      </c>
      <c r="B44" s="84" t="s">
        <v>130</v>
      </c>
      <c r="C44" s="90"/>
      <c r="D44" s="90"/>
      <c r="E44" s="90">
        <f t="shared" si="15"/>
        <v>0</v>
      </c>
      <c r="F44" s="90"/>
      <c r="G44" s="90"/>
      <c r="H44" s="90"/>
    </row>
    <row r="45" spans="1:8" s="79" customFormat="1" ht="12" customHeight="1" x14ac:dyDescent="0.2">
      <c r="A45" s="80" t="s">
        <v>406</v>
      </c>
      <c r="B45" s="84" t="s">
        <v>131</v>
      </c>
      <c r="C45" s="90"/>
      <c r="D45" s="90"/>
      <c r="E45" s="90">
        <f t="shared" si="15"/>
        <v>0</v>
      </c>
      <c r="F45" s="90"/>
      <c r="G45" s="90"/>
      <c r="H45" s="90"/>
    </row>
    <row r="46" spans="1:8" s="79" customFormat="1" ht="12" customHeight="1" thickBot="1" x14ac:dyDescent="0.25">
      <c r="A46" s="80" t="s">
        <v>407</v>
      </c>
      <c r="B46" s="87" t="s">
        <v>132</v>
      </c>
      <c r="C46" s="90"/>
      <c r="D46" s="90"/>
      <c r="E46" s="90">
        <f t="shared" si="15"/>
        <v>0</v>
      </c>
      <c r="F46" s="90"/>
      <c r="G46" s="90"/>
      <c r="H46" s="90"/>
    </row>
    <row r="47" spans="1:8" s="79" customFormat="1" ht="12" customHeight="1" thickBot="1" x14ac:dyDescent="0.25">
      <c r="A47" s="77" t="s">
        <v>30</v>
      </c>
      <c r="B47" s="78" t="s">
        <v>297</v>
      </c>
      <c r="C47" s="65">
        <f>C5+C12+C19+C31+C37+C42</f>
        <v>152390000</v>
      </c>
      <c r="D47" s="65">
        <f t="shared" ref="D47:H47" si="16">D5+D12+D19+D31+D37+D42</f>
        <v>152358000</v>
      </c>
      <c r="E47" s="65">
        <f t="shared" si="16"/>
        <v>0</v>
      </c>
      <c r="F47" s="65">
        <f t="shared" si="16"/>
        <v>152358000</v>
      </c>
      <c r="G47" s="65">
        <f t="shared" si="16"/>
        <v>0</v>
      </c>
      <c r="H47" s="65">
        <f t="shared" si="16"/>
        <v>0</v>
      </c>
    </row>
    <row r="48" spans="1:8" s="79" customFormat="1" ht="12" customHeight="1" thickBot="1" x14ac:dyDescent="0.25">
      <c r="A48" s="93" t="s">
        <v>408</v>
      </c>
      <c r="B48" s="88" t="s">
        <v>412</v>
      </c>
      <c r="C48" s="58">
        <f>SUM(C49:C51)</f>
        <v>0</v>
      </c>
      <c r="D48" s="58"/>
      <c r="E48" s="58">
        <f t="shared" ref="E48" si="17">SUM(E49:E51)</f>
        <v>0</v>
      </c>
      <c r="F48" s="58">
        <f t="shared" ref="F48:H48" si="18">SUM(F49:F51)</f>
        <v>0</v>
      </c>
      <c r="G48" s="58">
        <f t="shared" si="18"/>
        <v>0</v>
      </c>
      <c r="H48" s="58">
        <f t="shared" si="18"/>
        <v>0</v>
      </c>
    </row>
    <row r="49" spans="1:8" s="79" customFormat="1" ht="12" customHeight="1" x14ac:dyDescent="0.2">
      <c r="A49" s="80" t="s">
        <v>409</v>
      </c>
      <c r="B49" s="81" t="s">
        <v>133</v>
      </c>
      <c r="C49" s="90"/>
      <c r="D49" s="90"/>
      <c r="E49" s="90">
        <f t="shared" ref="E49:E51" si="19">F49-D49</f>
        <v>0</v>
      </c>
      <c r="F49" s="90"/>
      <c r="G49" s="90"/>
      <c r="H49" s="90"/>
    </row>
    <row r="50" spans="1:8" s="79" customFormat="1" ht="12" customHeight="1" x14ac:dyDescent="0.2">
      <c r="A50" s="80" t="s">
        <v>410</v>
      </c>
      <c r="B50" s="84" t="s">
        <v>134</v>
      </c>
      <c r="C50" s="90"/>
      <c r="D50" s="90"/>
      <c r="E50" s="90">
        <f t="shared" si="19"/>
        <v>0</v>
      </c>
      <c r="F50" s="90"/>
      <c r="G50" s="90"/>
      <c r="H50" s="90"/>
    </row>
    <row r="51" spans="1:8" s="79" customFormat="1" ht="12" customHeight="1" thickBot="1" x14ac:dyDescent="0.25">
      <c r="A51" s="80" t="s">
        <v>411</v>
      </c>
      <c r="B51" s="94" t="s">
        <v>135</v>
      </c>
      <c r="C51" s="90"/>
      <c r="D51" s="90"/>
      <c r="E51" s="90">
        <f t="shared" si="19"/>
        <v>0</v>
      </c>
      <c r="F51" s="90"/>
      <c r="G51" s="90"/>
      <c r="H51" s="90"/>
    </row>
    <row r="52" spans="1:8" s="79" customFormat="1" ht="12" customHeight="1" thickBot="1" x14ac:dyDescent="0.25">
      <c r="A52" s="93" t="s">
        <v>413</v>
      </c>
      <c r="B52" s="88" t="s">
        <v>414</v>
      </c>
      <c r="C52" s="58">
        <f>SUM(C53:C56)</f>
        <v>0</v>
      </c>
      <c r="D52" s="58"/>
      <c r="E52" s="58">
        <f t="shared" ref="E52" si="20">SUM(E53:E56)</f>
        <v>0</v>
      </c>
      <c r="F52" s="58">
        <f t="shared" ref="F52:H52" si="21">SUM(F53:F56)</f>
        <v>0</v>
      </c>
      <c r="G52" s="58">
        <f t="shared" si="21"/>
        <v>0</v>
      </c>
      <c r="H52" s="58">
        <f t="shared" si="21"/>
        <v>0</v>
      </c>
    </row>
    <row r="53" spans="1:8" s="79" customFormat="1" ht="12" customHeight="1" x14ac:dyDescent="0.2">
      <c r="A53" s="80" t="s">
        <v>415</v>
      </c>
      <c r="B53" s="81" t="s">
        <v>136</v>
      </c>
      <c r="C53" s="90"/>
      <c r="D53" s="90"/>
      <c r="E53" s="90">
        <f t="shared" ref="E53:E56" si="22">F53-D53</f>
        <v>0</v>
      </c>
      <c r="F53" s="90"/>
      <c r="G53" s="90"/>
      <c r="H53" s="90"/>
    </row>
    <row r="54" spans="1:8" s="79" customFormat="1" ht="12" customHeight="1" x14ac:dyDescent="0.2">
      <c r="A54" s="80" t="s">
        <v>416</v>
      </c>
      <c r="B54" s="84" t="s">
        <v>137</v>
      </c>
      <c r="C54" s="90"/>
      <c r="D54" s="90"/>
      <c r="E54" s="90">
        <f t="shared" si="22"/>
        <v>0</v>
      </c>
      <c r="F54" s="90"/>
      <c r="G54" s="90"/>
      <c r="H54" s="90"/>
    </row>
    <row r="55" spans="1:8" s="79" customFormat="1" ht="12" customHeight="1" x14ac:dyDescent="0.2">
      <c r="A55" s="80" t="s">
        <v>417</v>
      </c>
      <c r="B55" s="84" t="s">
        <v>138</v>
      </c>
      <c r="C55" s="90"/>
      <c r="D55" s="90"/>
      <c r="E55" s="90">
        <f t="shared" si="22"/>
        <v>0</v>
      </c>
      <c r="F55" s="90"/>
      <c r="G55" s="90"/>
      <c r="H55" s="90"/>
    </row>
    <row r="56" spans="1:8" s="79" customFormat="1" ht="12" customHeight="1" thickBot="1" x14ac:dyDescent="0.25">
      <c r="A56" s="80" t="s">
        <v>418</v>
      </c>
      <c r="B56" s="87" t="s">
        <v>139</v>
      </c>
      <c r="C56" s="90"/>
      <c r="D56" s="90"/>
      <c r="E56" s="90">
        <f t="shared" si="22"/>
        <v>0</v>
      </c>
      <c r="F56" s="90"/>
      <c r="G56" s="90"/>
      <c r="H56" s="90"/>
    </row>
    <row r="57" spans="1:8" s="79" customFormat="1" ht="12" customHeight="1" thickBot="1" x14ac:dyDescent="0.25">
      <c r="A57" s="93" t="s">
        <v>419</v>
      </c>
      <c r="B57" s="88" t="s">
        <v>420</v>
      </c>
      <c r="C57" s="58">
        <f>SUM(C58:C59)</f>
        <v>5795051</v>
      </c>
      <c r="D57" s="58">
        <f t="shared" ref="D57:H57" si="23">SUM(D58:D59)</f>
        <v>5795051</v>
      </c>
      <c r="E57" s="58">
        <f t="shared" si="23"/>
        <v>0</v>
      </c>
      <c r="F57" s="58">
        <f t="shared" si="23"/>
        <v>5795051</v>
      </c>
      <c r="G57" s="58">
        <f t="shared" si="23"/>
        <v>0</v>
      </c>
      <c r="H57" s="58">
        <f t="shared" si="23"/>
        <v>0</v>
      </c>
    </row>
    <row r="58" spans="1:8" s="79" customFormat="1" ht="12" customHeight="1" x14ac:dyDescent="0.2">
      <c r="A58" s="80" t="s">
        <v>421</v>
      </c>
      <c r="B58" s="81" t="s">
        <v>141</v>
      </c>
      <c r="C58" s="90">
        <v>5795051</v>
      </c>
      <c r="D58" s="90">
        <v>5795051</v>
      </c>
      <c r="E58" s="90">
        <f t="shared" ref="E58:E59" si="24">F58-D58</f>
        <v>0</v>
      </c>
      <c r="F58" s="90">
        <v>5795051</v>
      </c>
      <c r="G58" s="90"/>
      <c r="H58" s="90"/>
    </row>
    <row r="59" spans="1:8" s="79" customFormat="1" ht="12" customHeight="1" thickBot="1" x14ac:dyDescent="0.25">
      <c r="A59" s="80" t="s">
        <v>422</v>
      </c>
      <c r="B59" s="87" t="s">
        <v>142</v>
      </c>
      <c r="C59" s="90"/>
      <c r="D59" s="90"/>
      <c r="E59" s="90">
        <f t="shared" si="24"/>
        <v>0</v>
      </c>
      <c r="F59" s="90"/>
      <c r="G59" s="90"/>
      <c r="H59" s="90"/>
    </row>
    <row r="60" spans="1:8" s="79" customFormat="1" ht="12" customHeight="1" thickBot="1" x14ac:dyDescent="0.25">
      <c r="A60" s="93" t="s">
        <v>423</v>
      </c>
      <c r="B60" s="88" t="s">
        <v>424</v>
      </c>
      <c r="C60" s="58">
        <f>SUM(C61:C63)</f>
        <v>0</v>
      </c>
      <c r="D60" s="58"/>
      <c r="E60" s="58">
        <f t="shared" ref="E60" si="25">SUM(E61:E63)</f>
        <v>0</v>
      </c>
      <c r="F60" s="58">
        <f t="shared" ref="F60:H60" si="26">SUM(F61:F63)</f>
        <v>0</v>
      </c>
      <c r="G60" s="58">
        <f t="shared" si="26"/>
        <v>0</v>
      </c>
      <c r="H60" s="58">
        <f t="shared" si="26"/>
        <v>0</v>
      </c>
    </row>
    <row r="61" spans="1:8" s="79" customFormat="1" ht="12" hidden="1" customHeight="1" x14ac:dyDescent="0.2">
      <c r="A61" s="80" t="s">
        <v>144</v>
      </c>
      <c r="B61" s="81" t="s">
        <v>145</v>
      </c>
      <c r="C61" s="90"/>
      <c r="D61" s="90"/>
      <c r="E61" s="90"/>
      <c r="F61" s="90"/>
      <c r="G61" s="90"/>
      <c r="H61" s="90"/>
    </row>
    <row r="62" spans="1:8" s="79" customFormat="1" ht="12" hidden="1" customHeight="1" x14ac:dyDescent="0.2">
      <c r="A62" s="83" t="s">
        <v>146</v>
      </c>
      <c r="B62" s="84" t="s">
        <v>147</v>
      </c>
      <c r="C62" s="90"/>
      <c r="D62" s="90"/>
      <c r="E62" s="90"/>
      <c r="F62" s="90"/>
      <c r="G62" s="90"/>
      <c r="H62" s="90"/>
    </row>
    <row r="63" spans="1:8" s="79" customFormat="1" ht="12" hidden="1" customHeight="1" thickBot="1" x14ac:dyDescent="0.25">
      <c r="A63" s="86" t="s">
        <v>148</v>
      </c>
      <c r="B63" s="87" t="s">
        <v>149</v>
      </c>
      <c r="C63" s="90"/>
      <c r="D63" s="90"/>
      <c r="E63" s="90"/>
      <c r="F63" s="90"/>
      <c r="G63" s="90"/>
      <c r="H63" s="90"/>
    </row>
    <row r="64" spans="1:8" s="79" customFormat="1" ht="12" customHeight="1" thickBot="1" x14ac:dyDescent="0.25">
      <c r="A64" s="93" t="s">
        <v>140</v>
      </c>
      <c r="B64" s="88" t="s">
        <v>425</v>
      </c>
      <c r="C64" s="58">
        <f>SUM(C65:C68)</f>
        <v>0</v>
      </c>
      <c r="D64" s="58"/>
      <c r="E64" s="58">
        <f t="shared" ref="E64" si="27">SUM(E65:E68)</f>
        <v>0</v>
      </c>
      <c r="F64" s="58">
        <f t="shared" ref="F64:H64" si="28">SUM(F65:F68)</f>
        <v>0</v>
      </c>
      <c r="G64" s="58">
        <f t="shared" si="28"/>
        <v>0</v>
      </c>
      <c r="H64" s="58">
        <f t="shared" si="28"/>
        <v>0</v>
      </c>
    </row>
    <row r="65" spans="1:8" s="79" customFormat="1" ht="12" hidden="1" customHeight="1" x14ac:dyDescent="0.2">
      <c r="A65" s="95" t="s">
        <v>151</v>
      </c>
      <c r="B65" s="81" t="s">
        <v>152</v>
      </c>
      <c r="C65" s="90"/>
      <c r="D65" s="90"/>
      <c r="E65" s="90"/>
      <c r="F65" s="90"/>
      <c r="G65" s="90"/>
      <c r="H65" s="90"/>
    </row>
    <row r="66" spans="1:8" s="79" customFormat="1" ht="12" hidden="1" customHeight="1" x14ac:dyDescent="0.2">
      <c r="A66" s="96" t="s">
        <v>153</v>
      </c>
      <c r="B66" s="84" t="s">
        <v>154</v>
      </c>
      <c r="C66" s="90"/>
      <c r="D66" s="90"/>
      <c r="E66" s="90"/>
      <c r="F66" s="90"/>
      <c r="G66" s="90"/>
      <c r="H66" s="90"/>
    </row>
    <row r="67" spans="1:8" s="79" customFormat="1" ht="12" hidden="1" customHeight="1" x14ac:dyDescent="0.2">
      <c r="A67" s="96" t="s">
        <v>155</v>
      </c>
      <c r="B67" s="84" t="s">
        <v>156</v>
      </c>
      <c r="C67" s="90"/>
      <c r="D67" s="90"/>
      <c r="E67" s="90"/>
      <c r="F67" s="90"/>
      <c r="G67" s="90"/>
      <c r="H67" s="90"/>
    </row>
    <row r="68" spans="1:8" s="79" customFormat="1" ht="12" hidden="1" customHeight="1" thickBot="1" x14ac:dyDescent="0.25">
      <c r="A68" s="97" t="s">
        <v>157</v>
      </c>
      <c r="B68" s="87" t="s">
        <v>158</v>
      </c>
      <c r="C68" s="90"/>
      <c r="D68" s="90"/>
      <c r="E68" s="90"/>
      <c r="F68" s="90"/>
      <c r="G68" s="90"/>
      <c r="H68" s="90"/>
    </row>
    <row r="69" spans="1:8" s="79" customFormat="1" ht="13.5" customHeight="1" thickBot="1" x14ac:dyDescent="0.25">
      <c r="A69" s="93" t="s">
        <v>143</v>
      </c>
      <c r="B69" s="88" t="s">
        <v>160</v>
      </c>
      <c r="C69" s="98"/>
      <c r="D69" s="98"/>
      <c r="E69" s="98"/>
      <c r="F69" s="98"/>
      <c r="G69" s="98"/>
      <c r="H69" s="98"/>
    </row>
    <row r="70" spans="1:8" s="79" customFormat="1" ht="15.75" customHeight="1" thickBot="1" x14ac:dyDescent="0.25">
      <c r="A70" s="93" t="s">
        <v>150</v>
      </c>
      <c r="B70" s="99" t="s">
        <v>426</v>
      </c>
      <c r="C70" s="65">
        <f>+C48+C52+C57+C60+C64+C69</f>
        <v>5795051</v>
      </c>
      <c r="D70" s="65">
        <f t="shared" ref="D70:H70" si="29">+D48+D52+D57+D60+D64+D69</f>
        <v>5795051</v>
      </c>
      <c r="E70" s="65">
        <f t="shared" si="29"/>
        <v>0</v>
      </c>
      <c r="F70" s="65">
        <f t="shared" si="29"/>
        <v>5795051</v>
      </c>
      <c r="G70" s="65">
        <f t="shared" si="29"/>
        <v>0</v>
      </c>
      <c r="H70" s="65">
        <f t="shared" si="29"/>
        <v>0</v>
      </c>
    </row>
    <row r="71" spans="1:8" s="79" customFormat="1" ht="16.5" customHeight="1" thickBot="1" x14ac:dyDescent="0.25">
      <c r="A71" s="100" t="s">
        <v>159</v>
      </c>
      <c r="B71" s="101" t="s">
        <v>427</v>
      </c>
      <c r="C71" s="65">
        <f>+C47+C70</f>
        <v>158185051</v>
      </c>
      <c r="D71" s="65">
        <f t="shared" ref="D71:H71" si="30">+D47+D70</f>
        <v>158153051</v>
      </c>
      <c r="E71" s="65">
        <f t="shared" si="30"/>
        <v>0</v>
      </c>
      <c r="F71" s="65">
        <f t="shared" si="30"/>
        <v>158153051</v>
      </c>
      <c r="G71" s="65">
        <f t="shared" si="30"/>
        <v>0</v>
      </c>
      <c r="H71" s="65">
        <f t="shared" si="30"/>
        <v>0</v>
      </c>
    </row>
    <row r="72" spans="1:8" s="79" customFormat="1" x14ac:dyDescent="0.2">
      <c r="A72" s="126"/>
      <c r="B72" s="127"/>
      <c r="C72" s="128"/>
      <c r="D72" s="128"/>
      <c r="E72" s="128"/>
      <c r="F72" s="128"/>
      <c r="G72" s="128"/>
      <c r="H72" s="128"/>
    </row>
    <row r="73" spans="1:8" ht="16.5" customHeight="1" x14ac:dyDescent="0.25">
      <c r="A73" s="423" t="s">
        <v>161</v>
      </c>
      <c r="B73" s="423"/>
      <c r="C73" s="423"/>
      <c r="D73" s="204"/>
      <c r="E73" s="204"/>
      <c r="F73" s="204"/>
      <c r="G73" s="204"/>
      <c r="H73" s="204"/>
    </row>
    <row r="74" spans="1:8" ht="16.5" customHeight="1" thickBot="1" x14ac:dyDescent="0.3">
      <c r="A74" s="424" t="s">
        <v>162</v>
      </c>
      <c r="B74" s="424"/>
      <c r="C74" s="69" t="s">
        <v>305</v>
      </c>
      <c r="D74" s="69"/>
      <c r="E74" s="104"/>
      <c r="F74" s="104" t="s">
        <v>95</v>
      </c>
      <c r="G74" s="104" t="s">
        <v>95</v>
      </c>
      <c r="H74" s="104" t="s">
        <v>95</v>
      </c>
    </row>
    <row r="75" spans="1:8" ht="38.1" customHeight="1" thickBot="1" x14ac:dyDescent="0.3">
      <c r="A75" s="70" t="s">
        <v>96</v>
      </c>
      <c r="B75" s="71" t="s">
        <v>163</v>
      </c>
      <c r="C75" s="275" t="s">
        <v>442</v>
      </c>
      <c r="D75" s="275"/>
      <c r="E75" s="72" t="s">
        <v>277</v>
      </c>
      <c r="F75" s="72" t="s">
        <v>278</v>
      </c>
      <c r="G75" s="72" t="s">
        <v>279</v>
      </c>
      <c r="H75" s="72" t="s">
        <v>278</v>
      </c>
    </row>
    <row r="76" spans="1:8" s="76" customFormat="1" ht="12" customHeight="1" thickBot="1" x14ac:dyDescent="0.25">
      <c r="A76" s="57">
        <v>1</v>
      </c>
      <c r="B76" s="105">
        <v>2</v>
      </c>
      <c r="C76" s="106">
        <v>3</v>
      </c>
      <c r="D76" s="106"/>
      <c r="E76" s="106">
        <v>3</v>
      </c>
      <c r="F76" s="106">
        <v>3</v>
      </c>
      <c r="G76" s="106">
        <v>3</v>
      </c>
      <c r="H76" s="106">
        <v>3</v>
      </c>
    </row>
    <row r="77" spans="1:8" ht="12" customHeight="1" thickBot="1" x14ac:dyDescent="0.3">
      <c r="A77" s="107" t="s">
        <v>4</v>
      </c>
      <c r="B77" s="108" t="s">
        <v>164</v>
      </c>
      <c r="C77" s="109">
        <f>SUM(C78:C82)</f>
        <v>151790000</v>
      </c>
      <c r="D77" s="109">
        <f t="shared" ref="D77:H77" si="31">SUM(D78:D82)</f>
        <v>151758000</v>
      </c>
      <c r="E77" s="109">
        <f t="shared" si="31"/>
        <v>0</v>
      </c>
      <c r="F77" s="109">
        <f t="shared" si="31"/>
        <v>151758000</v>
      </c>
      <c r="G77" s="109">
        <f t="shared" si="31"/>
        <v>0</v>
      </c>
      <c r="H77" s="109">
        <f t="shared" si="31"/>
        <v>0</v>
      </c>
    </row>
    <row r="78" spans="1:8" ht="12" customHeight="1" x14ac:dyDescent="0.25">
      <c r="A78" s="110" t="s">
        <v>5</v>
      </c>
      <c r="B78" s="111" t="s">
        <v>41</v>
      </c>
      <c r="C78" s="112">
        <v>89943000</v>
      </c>
      <c r="D78" s="112">
        <v>89943000</v>
      </c>
      <c r="E78" s="112">
        <f t="shared" ref="E78:E82" si="32">F78-D78</f>
        <v>0</v>
      </c>
      <c r="F78" s="112">
        <v>89943000</v>
      </c>
      <c r="G78" s="112"/>
      <c r="H78" s="112"/>
    </row>
    <row r="79" spans="1:8" ht="12" customHeight="1" x14ac:dyDescent="0.25">
      <c r="A79" s="83" t="s">
        <v>6</v>
      </c>
      <c r="B79" s="19" t="s">
        <v>42</v>
      </c>
      <c r="C79" s="85">
        <v>11049000</v>
      </c>
      <c r="D79" s="85">
        <v>11049000</v>
      </c>
      <c r="E79" s="85">
        <f t="shared" si="32"/>
        <v>0</v>
      </c>
      <c r="F79" s="85">
        <v>11049000</v>
      </c>
      <c r="G79" s="85"/>
      <c r="H79" s="85"/>
    </row>
    <row r="80" spans="1:8" ht="12" customHeight="1" x14ac:dyDescent="0.25">
      <c r="A80" s="83" t="s">
        <v>7</v>
      </c>
      <c r="B80" s="19" t="s">
        <v>43</v>
      </c>
      <c r="C80" s="89">
        <v>42250000</v>
      </c>
      <c r="D80" s="89">
        <v>42218000</v>
      </c>
      <c r="E80" s="89">
        <f t="shared" si="32"/>
        <v>0</v>
      </c>
      <c r="F80" s="89">
        <v>42218000</v>
      </c>
      <c r="G80" s="89"/>
      <c r="H80" s="89"/>
    </row>
    <row r="81" spans="1:8" ht="12" customHeight="1" x14ac:dyDescent="0.25">
      <c r="A81" s="83" t="s">
        <v>8</v>
      </c>
      <c r="B81" s="113" t="s">
        <v>44</v>
      </c>
      <c r="C81" s="89">
        <v>0</v>
      </c>
      <c r="D81" s="89">
        <v>0</v>
      </c>
      <c r="E81" s="89">
        <f t="shared" si="32"/>
        <v>0</v>
      </c>
      <c r="F81" s="89">
        <v>0</v>
      </c>
      <c r="G81" s="89"/>
      <c r="H81" s="89"/>
    </row>
    <row r="82" spans="1:8" ht="12" customHeight="1" thickBot="1" x14ac:dyDescent="0.3">
      <c r="A82" s="83" t="s">
        <v>165</v>
      </c>
      <c r="B82" s="114" t="s">
        <v>45</v>
      </c>
      <c r="C82" s="89">
        <v>8548000</v>
      </c>
      <c r="D82" s="89">
        <v>8548000</v>
      </c>
      <c r="E82" s="89">
        <f t="shared" si="32"/>
        <v>0</v>
      </c>
      <c r="F82" s="89">
        <v>8548000</v>
      </c>
      <c r="G82" s="89"/>
      <c r="H82" s="89"/>
    </row>
    <row r="83" spans="1:8" ht="12" customHeight="1" thickBot="1" x14ac:dyDescent="0.3">
      <c r="A83" s="77" t="s">
        <v>10</v>
      </c>
      <c r="B83" s="116" t="s">
        <v>166</v>
      </c>
      <c r="C83" s="58">
        <f>+C84+C86+C88</f>
        <v>600000</v>
      </c>
      <c r="D83" s="58">
        <f t="shared" ref="D83:H83" si="33">+D84+D86+D88</f>
        <v>600000</v>
      </c>
      <c r="E83" s="58">
        <f t="shared" si="33"/>
        <v>0</v>
      </c>
      <c r="F83" s="58">
        <f t="shared" si="33"/>
        <v>600000</v>
      </c>
      <c r="G83" s="58">
        <f t="shared" si="33"/>
        <v>0</v>
      </c>
      <c r="H83" s="58">
        <f t="shared" si="33"/>
        <v>0</v>
      </c>
    </row>
    <row r="84" spans="1:8" ht="12" customHeight="1" x14ac:dyDescent="0.25">
      <c r="A84" s="80" t="s">
        <v>11</v>
      </c>
      <c r="B84" s="19" t="s">
        <v>47</v>
      </c>
      <c r="C84" s="82">
        <v>600000</v>
      </c>
      <c r="D84" s="82">
        <v>600000</v>
      </c>
      <c r="E84" s="82">
        <f t="shared" ref="E84:E88" si="34">F84-D84</f>
        <v>0</v>
      </c>
      <c r="F84" s="82">
        <v>600000</v>
      </c>
      <c r="G84" s="82"/>
      <c r="H84" s="82"/>
    </row>
    <row r="85" spans="1:8" ht="12" customHeight="1" x14ac:dyDescent="0.25">
      <c r="A85" s="80" t="s">
        <v>13</v>
      </c>
      <c r="B85" s="117" t="s">
        <v>167</v>
      </c>
      <c r="C85" s="82"/>
      <c r="D85" s="82"/>
      <c r="E85" s="82">
        <f t="shared" si="34"/>
        <v>0</v>
      </c>
      <c r="F85" s="82"/>
      <c r="G85" s="82"/>
      <c r="H85" s="82"/>
    </row>
    <row r="86" spans="1:8" ht="12" customHeight="1" x14ac:dyDescent="0.25">
      <c r="A86" s="80" t="s">
        <v>14</v>
      </c>
      <c r="B86" s="117" t="s">
        <v>48</v>
      </c>
      <c r="C86" s="85"/>
      <c r="D86" s="85"/>
      <c r="E86" s="85">
        <f t="shared" si="34"/>
        <v>0</v>
      </c>
      <c r="F86" s="85"/>
      <c r="G86" s="85"/>
      <c r="H86" s="85"/>
    </row>
    <row r="87" spans="1:8" ht="12" customHeight="1" x14ac:dyDescent="0.25">
      <c r="A87" s="80" t="s">
        <v>15</v>
      </c>
      <c r="B87" s="117" t="s">
        <v>168</v>
      </c>
      <c r="C87" s="61"/>
      <c r="D87" s="61"/>
      <c r="E87" s="61">
        <f t="shared" si="34"/>
        <v>0</v>
      </c>
      <c r="F87" s="61"/>
      <c r="G87" s="61"/>
      <c r="H87" s="61"/>
    </row>
    <row r="88" spans="1:8" ht="12" customHeight="1" thickBot="1" x14ac:dyDescent="0.3">
      <c r="A88" s="80" t="s">
        <v>101</v>
      </c>
      <c r="B88" s="118" t="s">
        <v>169</v>
      </c>
      <c r="C88" s="61"/>
      <c r="D88" s="61"/>
      <c r="E88" s="61">
        <f t="shared" si="34"/>
        <v>0</v>
      </c>
      <c r="F88" s="61"/>
      <c r="G88" s="61"/>
      <c r="H88" s="61"/>
    </row>
    <row r="89" spans="1:8" ht="12" customHeight="1" thickBot="1" x14ac:dyDescent="0.3">
      <c r="A89" s="77" t="s">
        <v>16</v>
      </c>
      <c r="B89" s="24" t="s">
        <v>170</v>
      </c>
      <c r="C89" s="58">
        <f>+C90+C91</f>
        <v>5795051</v>
      </c>
      <c r="D89" s="58">
        <f t="shared" ref="D89:H89" si="35">+D90+D91</f>
        <v>5795051</v>
      </c>
      <c r="E89" s="58">
        <f t="shared" si="35"/>
        <v>0</v>
      </c>
      <c r="F89" s="58">
        <f t="shared" si="35"/>
        <v>5795051</v>
      </c>
      <c r="G89" s="58">
        <f t="shared" si="35"/>
        <v>0</v>
      </c>
      <c r="H89" s="58">
        <f t="shared" si="35"/>
        <v>0</v>
      </c>
    </row>
    <row r="90" spans="1:8" ht="12" customHeight="1" x14ac:dyDescent="0.25">
      <c r="A90" s="80" t="s">
        <v>104</v>
      </c>
      <c r="B90" s="22" t="s">
        <v>171</v>
      </c>
      <c r="C90" s="82">
        <v>5795051</v>
      </c>
      <c r="D90" s="82">
        <v>5795051</v>
      </c>
      <c r="E90" s="82">
        <f t="shared" ref="E90:E91" si="36">F90-D90</f>
        <v>0</v>
      </c>
      <c r="F90" s="82">
        <v>5795051</v>
      </c>
      <c r="G90" s="82"/>
      <c r="H90" s="82"/>
    </row>
    <row r="91" spans="1:8" ht="12" customHeight="1" thickBot="1" x14ac:dyDescent="0.3">
      <c r="A91" s="86" t="s">
        <v>106</v>
      </c>
      <c r="B91" s="117" t="s">
        <v>172</v>
      </c>
      <c r="C91" s="89"/>
      <c r="D91" s="89"/>
      <c r="E91" s="89">
        <f t="shared" si="36"/>
        <v>0</v>
      </c>
      <c r="F91" s="89"/>
      <c r="G91" s="89"/>
      <c r="H91" s="89"/>
    </row>
    <row r="92" spans="1:8" ht="12" customHeight="1" thickBot="1" x14ac:dyDescent="0.3">
      <c r="A92" s="77" t="s">
        <v>17</v>
      </c>
      <c r="B92" s="24" t="s">
        <v>89</v>
      </c>
      <c r="C92" s="58">
        <f>+C77+C83+C89</f>
        <v>158185051</v>
      </c>
      <c r="D92" s="58">
        <f t="shared" ref="D92:H92" si="37">+D77+D83+D89</f>
        <v>158153051</v>
      </c>
      <c r="E92" s="58">
        <f t="shared" si="37"/>
        <v>0</v>
      </c>
      <c r="F92" s="58">
        <f t="shared" si="37"/>
        <v>158153051</v>
      </c>
      <c r="G92" s="58">
        <f t="shared" si="37"/>
        <v>0</v>
      </c>
      <c r="H92" s="58">
        <f t="shared" si="37"/>
        <v>0</v>
      </c>
    </row>
    <row r="93" spans="1:8" ht="12" customHeight="1" thickBot="1" x14ac:dyDescent="0.3">
      <c r="A93" s="77" t="s">
        <v>21</v>
      </c>
      <c r="B93" s="24" t="s">
        <v>57</v>
      </c>
      <c r="C93" s="58">
        <f>+C94+C95+C96</f>
        <v>0</v>
      </c>
      <c r="D93" s="58"/>
      <c r="E93" s="58">
        <f t="shared" ref="E93" si="38">+E94+E95+E96</f>
        <v>0</v>
      </c>
      <c r="F93" s="58">
        <f t="shared" ref="F93:H93" si="39">+F94+F95+F96</f>
        <v>0</v>
      </c>
      <c r="G93" s="58">
        <f t="shared" si="39"/>
        <v>0</v>
      </c>
      <c r="H93" s="58">
        <f t="shared" si="39"/>
        <v>0</v>
      </c>
    </row>
    <row r="94" spans="1:8" ht="12" customHeight="1" x14ac:dyDescent="0.25">
      <c r="A94" s="80" t="s">
        <v>22</v>
      </c>
      <c r="B94" s="22" t="s">
        <v>58</v>
      </c>
      <c r="C94" s="61"/>
      <c r="D94" s="61"/>
      <c r="E94" s="61">
        <f t="shared" ref="E94:E96" si="40">F94-D94</f>
        <v>0</v>
      </c>
      <c r="F94" s="61"/>
      <c r="G94" s="61"/>
      <c r="H94" s="61"/>
    </row>
    <row r="95" spans="1:8" ht="12" customHeight="1" x14ac:dyDescent="0.25">
      <c r="A95" s="80" t="s">
        <v>24</v>
      </c>
      <c r="B95" s="22" t="s">
        <v>59</v>
      </c>
      <c r="C95" s="61"/>
      <c r="D95" s="61"/>
      <c r="E95" s="61">
        <f t="shared" si="40"/>
        <v>0</v>
      </c>
      <c r="F95" s="61"/>
      <c r="G95" s="61"/>
      <c r="H95" s="61"/>
    </row>
    <row r="96" spans="1:8" ht="12" customHeight="1" thickBot="1" x14ac:dyDescent="0.3">
      <c r="A96" s="115" t="s">
        <v>26</v>
      </c>
      <c r="B96" s="64" t="s">
        <v>60</v>
      </c>
      <c r="C96" s="61"/>
      <c r="D96" s="61"/>
      <c r="E96" s="61">
        <f t="shared" si="40"/>
        <v>0</v>
      </c>
      <c r="F96" s="61"/>
      <c r="G96" s="61"/>
      <c r="H96" s="61"/>
    </row>
    <row r="97" spans="1:8" ht="12" customHeight="1" thickBot="1" x14ac:dyDescent="0.3">
      <c r="A97" s="77" t="s">
        <v>28</v>
      </c>
      <c r="B97" s="24" t="s">
        <v>61</v>
      </c>
      <c r="C97" s="58">
        <f>+C98+C99+C100+C101</f>
        <v>0</v>
      </c>
      <c r="D97" s="58"/>
      <c r="E97" s="58">
        <f t="shared" ref="E97" si="41">+E98+E99+E100+E101</f>
        <v>0</v>
      </c>
      <c r="F97" s="58">
        <f t="shared" ref="F97:H97" si="42">+F98+F99+F100+F101</f>
        <v>0</v>
      </c>
      <c r="G97" s="58">
        <f t="shared" si="42"/>
        <v>0</v>
      </c>
      <c r="H97" s="58">
        <f t="shared" si="42"/>
        <v>0</v>
      </c>
    </row>
    <row r="98" spans="1:8" ht="12" customHeight="1" x14ac:dyDescent="0.25">
      <c r="A98" s="80" t="s">
        <v>62</v>
      </c>
      <c r="B98" s="22" t="s">
        <v>63</v>
      </c>
      <c r="C98" s="61"/>
      <c r="D98" s="61"/>
      <c r="E98" s="61">
        <f t="shared" ref="E98:E101" si="43">F98-D98</f>
        <v>0</v>
      </c>
      <c r="F98" s="61"/>
      <c r="G98" s="61"/>
      <c r="H98" s="61"/>
    </row>
    <row r="99" spans="1:8" ht="12" customHeight="1" x14ac:dyDescent="0.25">
      <c r="A99" s="80" t="s">
        <v>64</v>
      </c>
      <c r="B99" s="22" t="s">
        <v>65</v>
      </c>
      <c r="C99" s="61"/>
      <c r="D99" s="61"/>
      <c r="E99" s="61">
        <f t="shared" si="43"/>
        <v>0</v>
      </c>
      <c r="F99" s="61"/>
      <c r="G99" s="61"/>
      <c r="H99" s="61"/>
    </row>
    <row r="100" spans="1:8" ht="12" customHeight="1" x14ac:dyDescent="0.25">
      <c r="A100" s="80" t="s">
        <v>66</v>
      </c>
      <c r="B100" s="22" t="s">
        <v>67</v>
      </c>
      <c r="C100" s="61"/>
      <c r="D100" s="61"/>
      <c r="E100" s="61">
        <f t="shared" si="43"/>
        <v>0</v>
      </c>
      <c r="F100" s="61"/>
      <c r="G100" s="61"/>
      <c r="H100" s="61"/>
    </row>
    <row r="101" spans="1:8" ht="12" customHeight="1" thickBot="1" x14ac:dyDescent="0.3">
      <c r="A101" s="115" t="s">
        <v>68</v>
      </c>
      <c r="B101" s="64" t="s">
        <v>69</v>
      </c>
      <c r="C101" s="61"/>
      <c r="D101" s="61"/>
      <c r="E101" s="61">
        <f t="shared" si="43"/>
        <v>0</v>
      </c>
      <c r="F101" s="61"/>
      <c r="G101" s="61"/>
      <c r="H101" s="61"/>
    </row>
    <row r="102" spans="1:8" ht="12" customHeight="1" thickBot="1" x14ac:dyDescent="0.3">
      <c r="A102" s="77" t="s">
        <v>30</v>
      </c>
      <c r="B102" s="24" t="s">
        <v>70</v>
      </c>
      <c r="C102" s="65">
        <f>+C103+C104+C106+C107+C105</f>
        <v>0</v>
      </c>
      <c r="D102" s="65"/>
      <c r="E102" s="65">
        <f t="shared" ref="E102" si="44">+E103+E104+E106+E107+E105</f>
        <v>0</v>
      </c>
      <c r="F102" s="65">
        <f t="shared" ref="F102:H102" si="45">+F103+F104+F106+F107+F105</f>
        <v>0</v>
      </c>
      <c r="G102" s="65">
        <f t="shared" si="45"/>
        <v>0</v>
      </c>
      <c r="H102" s="65">
        <f t="shared" si="45"/>
        <v>0</v>
      </c>
    </row>
    <row r="103" spans="1:8" ht="12" customHeight="1" x14ac:dyDescent="0.25">
      <c r="A103" s="80" t="s">
        <v>71</v>
      </c>
      <c r="B103" s="22" t="s">
        <v>72</v>
      </c>
      <c r="C103" s="61"/>
      <c r="D103" s="61"/>
      <c r="E103" s="61">
        <f t="shared" ref="E103:E107" si="46">F103-D103</f>
        <v>0</v>
      </c>
      <c r="F103" s="61"/>
      <c r="G103" s="61"/>
      <c r="H103" s="61"/>
    </row>
    <row r="104" spans="1:8" ht="12" customHeight="1" x14ac:dyDescent="0.25">
      <c r="A104" s="80" t="s">
        <v>73</v>
      </c>
      <c r="B104" s="22" t="s">
        <v>74</v>
      </c>
      <c r="C104" s="61"/>
      <c r="D104" s="61"/>
      <c r="E104" s="61">
        <f t="shared" si="46"/>
        <v>0</v>
      </c>
      <c r="F104" s="61"/>
      <c r="G104" s="61"/>
      <c r="H104" s="61"/>
    </row>
    <row r="105" spans="1:8" ht="12" customHeight="1" x14ac:dyDescent="0.25">
      <c r="A105" s="80" t="s">
        <v>75</v>
      </c>
      <c r="B105" s="22" t="s">
        <v>91</v>
      </c>
      <c r="C105" s="61"/>
      <c r="D105" s="61"/>
      <c r="E105" s="61">
        <f t="shared" si="46"/>
        <v>0</v>
      </c>
      <c r="F105" s="61"/>
      <c r="G105" s="61"/>
      <c r="H105" s="61"/>
    </row>
    <row r="106" spans="1:8" ht="12" customHeight="1" x14ac:dyDescent="0.25">
      <c r="A106" s="80" t="s">
        <v>77</v>
      </c>
      <c r="B106" s="22" t="s">
        <v>76</v>
      </c>
      <c r="C106" s="61"/>
      <c r="D106" s="61"/>
      <c r="E106" s="61">
        <f t="shared" si="46"/>
        <v>0</v>
      </c>
      <c r="F106" s="61"/>
      <c r="G106" s="61"/>
      <c r="H106" s="61"/>
    </row>
    <row r="107" spans="1:8" ht="12" customHeight="1" thickBot="1" x14ac:dyDescent="0.3">
      <c r="A107" s="115" t="s">
        <v>90</v>
      </c>
      <c r="B107" s="64" t="s">
        <v>78</v>
      </c>
      <c r="C107" s="61"/>
      <c r="D107" s="61"/>
      <c r="E107" s="61">
        <f t="shared" si="46"/>
        <v>0</v>
      </c>
      <c r="F107" s="61"/>
      <c r="G107" s="61"/>
      <c r="H107" s="61"/>
    </row>
    <row r="108" spans="1:8" ht="12" customHeight="1" thickBot="1" x14ac:dyDescent="0.3">
      <c r="A108" s="77" t="s">
        <v>32</v>
      </c>
      <c r="B108" s="24" t="s">
        <v>79</v>
      </c>
      <c r="C108" s="119">
        <f>+C109+C110+C111+C112</f>
        <v>0</v>
      </c>
      <c r="D108" s="119"/>
      <c r="E108" s="119">
        <f t="shared" ref="E108" si="47">+E109+E110+E111+E112</f>
        <v>0</v>
      </c>
      <c r="F108" s="119">
        <f t="shared" ref="F108:H108" si="48">+F109+F110+F111+F112</f>
        <v>0</v>
      </c>
      <c r="G108" s="119">
        <f t="shared" si="48"/>
        <v>0</v>
      </c>
      <c r="H108" s="119">
        <f t="shared" si="48"/>
        <v>0</v>
      </c>
    </row>
    <row r="109" spans="1:8" ht="12" customHeight="1" x14ac:dyDescent="0.25">
      <c r="A109" s="80" t="s">
        <v>80</v>
      </c>
      <c r="B109" s="22" t="s">
        <v>81</v>
      </c>
      <c r="C109" s="61"/>
      <c r="D109" s="61"/>
      <c r="E109" s="61">
        <f t="shared" ref="E109:E112" si="49">F109-D109</f>
        <v>0</v>
      </c>
      <c r="F109" s="61"/>
      <c r="G109" s="61"/>
      <c r="H109" s="61"/>
    </row>
    <row r="110" spans="1:8" ht="12" customHeight="1" x14ac:dyDescent="0.25">
      <c r="A110" s="80" t="s">
        <v>82</v>
      </c>
      <c r="B110" s="22" t="s">
        <v>83</v>
      </c>
      <c r="C110" s="61"/>
      <c r="D110" s="61"/>
      <c r="E110" s="61">
        <f t="shared" si="49"/>
        <v>0</v>
      </c>
      <c r="F110" s="61"/>
      <c r="G110" s="61"/>
      <c r="H110" s="61"/>
    </row>
    <row r="111" spans="1:8" ht="12" customHeight="1" x14ac:dyDescent="0.25">
      <c r="A111" s="80" t="s">
        <v>84</v>
      </c>
      <c r="B111" s="22" t="s">
        <v>85</v>
      </c>
      <c r="C111" s="61"/>
      <c r="D111" s="61"/>
      <c r="E111" s="61">
        <f t="shared" si="49"/>
        <v>0</v>
      </c>
      <c r="F111" s="61"/>
      <c r="G111" s="61"/>
      <c r="H111" s="61"/>
    </row>
    <row r="112" spans="1:8" ht="12" customHeight="1" thickBot="1" x14ac:dyDescent="0.3">
      <c r="A112" s="115" t="s">
        <v>86</v>
      </c>
      <c r="B112" s="64" t="s">
        <v>87</v>
      </c>
      <c r="C112" s="207"/>
      <c r="D112" s="207"/>
      <c r="E112" s="61">
        <f t="shared" si="49"/>
        <v>0</v>
      </c>
      <c r="F112" s="61"/>
      <c r="G112" s="61"/>
      <c r="H112" s="61"/>
    </row>
    <row r="113" spans="1:14" ht="12" customHeight="1" thickBot="1" x14ac:dyDescent="0.3">
      <c r="A113" s="209" t="s">
        <v>34</v>
      </c>
      <c r="B113" s="24" t="s">
        <v>286</v>
      </c>
      <c r="C113" s="210"/>
      <c r="D113" s="210"/>
      <c r="E113" s="210"/>
      <c r="F113" s="210"/>
      <c r="G113" s="210"/>
      <c r="H113" s="210"/>
    </row>
    <row r="114" spans="1:14" ht="15" customHeight="1" thickBot="1" x14ac:dyDescent="0.3">
      <c r="A114" s="77" t="s">
        <v>38</v>
      </c>
      <c r="B114" s="24" t="s">
        <v>287</v>
      </c>
      <c r="C114" s="120">
        <f>+C93+C97+C102+C108</f>
        <v>0</v>
      </c>
      <c r="D114" s="120">
        <f t="shared" ref="D114:H114" si="50">+D93+D97+D102+D108</f>
        <v>0</v>
      </c>
      <c r="E114" s="120">
        <f t="shared" si="50"/>
        <v>0</v>
      </c>
      <c r="F114" s="120">
        <f t="shared" si="50"/>
        <v>0</v>
      </c>
      <c r="G114" s="120">
        <f t="shared" si="50"/>
        <v>0</v>
      </c>
      <c r="H114" s="120">
        <f t="shared" si="50"/>
        <v>0</v>
      </c>
      <c r="K114" s="121"/>
      <c r="L114" s="122"/>
      <c r="M114" s="122"/>
      <c r="N114" s="122"/>
    </row>
    <row r="115" spans="1:14" s="79" customFormat="1" ht="12.95" customHeight="1" thickBot="1" x14ac:dyDescent="0.25">
      <c r="A115" s="123" t="s">
        <v>183</v>
      </c>
      <c r="B115" s="124" t="s">
        <v>288</v>
      </c>
      <c r="C115" s="120">
        <f>+C92+C114</f>
        <v>158185051</v>
      </c>
      <c r="D115" s="120">
        <f t="shared" ref="D115:H115" si="51">+D92+D114</f>
        <v>158153051</v>
      </c>
      <c r="E115" s="120">
        <f t="shared" si="51"/>
        <v>0</v>
      </c>
      <c r="F115" s="120">
        <f t="shared" si="51"/>
        <v>158153051</v>
      </c>
      <c r="G115" s="120">
        <f t="shared" si="51"/>
        <v>0</v>
      </c>
      <c r="H115" s="120">
        <f t="shared" si="51"/>
        <v>0</v>
      </c>
    </row>
    <row r="116" spans="1:14" ht="7.5" customHeight="1" x14ac:dyDescent="0.25"/>
    <row r="117" spans="1:14" x14ac:dyDescent="0.25">
      <c r="A117" s="425" t="s">
        <v>173</v>
      </c>
      <c r="B117" s="425"/>
      <c r="C117" s="425"/>
      <c r="D117" s="205"/>
      <c r="E117" s="205"/>
      <c r="F117" s="205"/>
      <c r="G117" s="205"/>
      <c r="H117" s="205"/>
    </row>
    <row r="118" spans="1:14" ht="15" customHeight="1" thickBot="1" x14ac:dyDescent="0.3">
      <c r="A118" s="422" t="s">
        <v>174</v>
      </c>
      <c r="B118" s="422"/>
      <c r="C118" s="274" t="s">
        <v>305</v>
      </c>
      <c r="D118" s="274"/>
      <c r="E118" s="69"/>
      <c r="F118" s="69"/>
      <c r="G118" s="69"/>
      <c r="H118" s="69"/>
    </row>
    <row r="119" spans="1:14" ht="13.5" customHeight="1" thickBot="1" x14ac:dyDescent="0.3">
      <c r="A119" s="77">
        <v>1</v>
      </c>
      <c r="B119" s="116" t="s">
        <v>175</v>
      </c>
      <c r="C119" s="58">
        <f>+C47-C92</f>
        <v>-5795051</v>
      </c>
      <c r="D119" s="58">
        <f t="shared" ref="D119:H119" si="52">+D47-D92</f>
        <v>-5795051</v>
      </c>
      <c r="E119" s="58">
        <f t="shared" si="52"/>
        <v>0</v>
      </c>
      <c r="F119" s="58">
        <f t="shared" si="52"/>
        <v>-5795051</v>
      </c>
      <c r="G119" s="58">
        <f t="shared" si="52"/>
        <v>0</v>
      </c>
      <c r="H119" s="58">
        <f t="shared" si="52"/>
        <v>0</v>
      </c>
    </row>
    <row r="120" spans="1:14" ht="27.75" customHeight="1" thickBot="1" x14ac:dyDescent="0.3">
      <c r="A120" s="77" t="s">
        <v>10</v>
      </c>
      <c r="B120" s="116" t="s">
        <v>176</v>
      </c>
      <c r="C120" s="58">
        <f>+C70-C114</f>
        <v>5795051</v>
      </c>
      <c r="D120" s="58">
        <f t="shared" ref="D120:H120" si="53">+D70-D114</f>
        <v>5795051</v>
      </c>
      <c r="E120" s="58">
        <f t="shared" si="53"/>
        <v>0</v>
      </c>
      <c r="F120" s="58">
        <f t="shared" si="53"/>
        <v>5795051</v>
      </c>
      <c r="G120" s="58">
        <f t="shared" si="53"/>
        <v>0</v>
      </c>
      <c r="H120" s="58">
        <f t="shared" si="53"/>
        <v>0</v>
      </c>
    </row>
  </sheetData>
  <mergeCells count="6">
    <mergeCell ref="A118:B118"/>
    <mergeCell ref="A1:C1"/>
    <mergeCell ref="A2:B2"/>
    <mergeCell ref="A73:C73"/>
    <mergeCell ref="A74:B74"/>
    <mergeCell ref="A117:C1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2024. ÉVI KÖLTSÉGVETÉS ÖNKÉNT VÁLLALT FELADATAINAK ÖSSZEVONT MÉRLEGE&amp;R&amp;"Times New Roman CE,Félkövér dőlt" 1.3.melléklet </oddHeader>
  </headerFooter>
  <rowBreaks count="1" manualBreakCount="1">
    <brk id="7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N120"/>
  <sheetViews>
    <sheetView view="pageBreakPreview" topLeftCell="A22" zoomScaleNormal="120" zoomScaleSheetLayoutView="100" workbookViewId="0">
      <selection activeCell="C75" activeCellId="1" sqref="C3 C75"/>
    </sheetView>
  </sheetViews>
  <sheetFormatPr defaultRowHeight="15.75" x14ac:dyDescent="0.25"/>
  <cols>
    <col min="1" max="1" width="8.140625" style="68" customWidth="1"/>
    <col min="2" max="2" width="78.5703125" style="68" customWidth="1"/>
    <col min="3" max="3" width="18.5703125" style="125" customWidth="1"/>
    <col min="4" max="8" width="18.5703125" style="125" hidden="1" customWidth="1"/>
    <col min="9" max="9" width="7.7109375" style="68" customWidth="1"/>
    <col min="10" max="261" width="9.140625" style="68"/>
    <col min="262" max="262" width="8.140625" style="68" customWidth="1"/>
    <col min="263" max="263" width="78.5703125" style="68" customWidth="1"/>
    <col min="264" max="264" width="18.5703125" style="68" customWidth="1"/>
    <col min="265" max="265" width="7.7109375" style="68" customWidth="1"/>
    <col min="266" max="517" width="9.140625" style="68"/>
    <col min="518" max="518" width="8.140625" style="68" customWidth="1"/>
    <col min="519" max="519" width="78.5703125" style="68" customWidth="1"/>
    <col min="520" max="520" width="18.5703125" style="68" customWidth="1"/>
    <col min="521" max="521" width="7.7109375" style="68" customWidth="1"/>
    <col min="522" max="773" width="9.140625" style="68"/>
    <col min="774" max="774" width="8.140625" style="68" customWidth="1"/>
    <col min="775" max="775" width="78.5703125" style="68" customWidth="1"/>
    <col min="776" max="776" width="18.5703125" style="68" customWidth="1"/>
    <col min="777" max="777" width="7.7109375" style="68" customWidth="1"/>
    <col min="778" max="1029" width="9.140625" style="68"/>
    <col min="1030" max="1030" width="8.140625" style="68" customWidth="1"/>
    <col min="1031" max="1031" width="78.5703125" style="68" customWidth="1"/>
    <col min="1032" max="1032" width="18.5703125" style="68" customWidth="1"/>
    <col min="1033" max="1033" width="7.7109375" style="68" customWidth="1"/>
    <col min="1034" max="1285" width="9.140625" style="68"/>
    <col min="1286" max="1286" width="8.140625" style="68" customWidth="1"/>
    <col min="1287" max="1287" width="78.5703125" style="68" customWidth="1"/>
    <col min="1288" max="1288" width="18.5703125" style="68" customWidth="1"/>
    <col min="1289" max="1289" width="7.7109375" style="68" customWidth="1"/>
    <col min="1290" max="1541" width="9.140625" style="68"/>
    <col min="1542" max="1542" width="8.140625" style="68" customWidth="1"/>
    <col min="1543" max="1543" width="78.5703125" style="68" customWidth="1"/>
    <col min="1544" max="1544" width="18.5703125" style="68" customWidth="1"/>
    <col min="1545" max="1545" width="7.7109375" style="68" customWidth="1"/>
    <col min="1546" max="1797" width="9.140625" style="68"/>
    <col min="1798" max="1798" width="8.140625" style="68" customWidth="1"/>
    <col min="1799" max="1799" width="78.5703125" style="68" customWidth="1"/>
    <col min="1800" max="1800" width="18.5703125" style="68" customWidth="1"/>
    <col min="1801" max="1801" width="7.7109375" style="68" customWidth="1"/>
    <col min="1802" max="2053" width="9.140625" style="68"/>
    <col min="2054" max="2054" width="8.140625" style="68" customWidth="1"/>
    <col min="2055" max="2055" width="78.5703125" style="68" customWidth="1"/>
    <col min="2056" max="2056" width="18.5703125" style="68" customWidth="1"/>
    <col min="2057" max="2057" width="7.7109375" style="68" customWidth="1"/>
    <col min="2058" max="2309" width="9.140625" style="68"/>
    <col min="2310" max="2310" width="8.140625" style="68" customWidth="1"/>
    <col min="2311" max="2311" width="78.5703125" style="68" customWidth="1"/>
    <col min="2312" max="2312" width="18.5703125" style="68" customWidth="1"/>
    <col min="2313" max="2313" width="7.7109375" style="68" customWidth="1"/>
    <col min="2314" max="2565" width="9.140625" style="68"/>
    <col min="2566" max="2566" width="8.140625" style="68" customWidth="1"/>
    <col min="2567" max="2567" width="78.5703125" style="68" customWidth="1"/>
    <col min="2568" max="2568" width="18.5703125" style="68" customWidth="1"/>
    <col min="2569" max="2569" width="7.7109375" style="68" customWidth="1"/>
    <col min="2570" max="2821" width="9.140625" style="68"/>
    <col min="2822" max="2822" width="8.140625" style="68" customWidth="1"/>
    <col min="2823" max="2823" width="78.5703125" style="68" customWidth="1"/>
    <col min="2824" max="2824" width="18.5703125" style="68" customWidth="1"/>
    <col min="2825" max="2825" width="7.7109375" style="68" customWidth="1"/>
    <col min="2826" max="3077" width="9.140625" style="68"/>
    <col min="3078" max="3078" width="8.140625" style="68" customWidth="1"/>
    <col min="3079" max="3079" width="78.5703125" style="68" customWidth="1"/>
    <col min="3080" max="3080" width="18.5703125" style="68" customWidth="1"/>
    <col min="3081" max="3081" width="7.7109375" style="68" customWidth="1"/>
    <col min="3082" max="3333" width="9.140625" style="68"/>
    <col min="3334" max="3334" width="8.140625" style="68" customWidth="1"/>
    <col min="3335" max="3335" width="78.5703125" style="68" customWidth="1"/>
    <col min="3336" max="3336" width="18.5703125" style="68" customWidth="1"/>
    <col min="3337" max="3337" width="7.7109375" style="68" customWidth="1"/>
    <col min="3338" max="3589" width="9.140625" style="68"/>
    <col min="3590" max="3590" width="8.140625" style="68" customWidth="1"/>
    <col min="3591" max="3591" width="78.5703125" style="68" customWidth="1"/>
    <col min="3592" max="3592" width="18.5703125" style="68" customWidth="1"/>
    <col min="3593" max="3593" width="7.7109375" style="68" customWidth="1"/>
    <col min="3594" max="3845" width="9.140625" style="68"/>
    <col min="3846" max="3846" width="8.140625" style="68" customWidth="1"/>
    <col min="3847" max="3847" width="78.5703125" style="68" customWidth="1"/>
    <col min="3848" max="3848" width="18.5703125" style="68" customWidth="1"/>
    <col min="3849" max="3849" width="7.7109375" style="68" customWidth="1"/>
    <col min="3850" max="4101" width="9.140625" style="68"/>
    <col min="4102" max="4102" width="8.140625" style="68" customWidth="1"/>
    <col min="4103" max="4103" width="78.5703125" style="68" customWidth="1"/>
    <col min="4104" max="4104" width="18.5703125" style="68" customWidth="1"/>
    <col min="4105" max="4105" width="7.7109375" style="68" customWidth="1"/>
    <col min="4106" max="4357" width="9.140625" style="68"/>
    <col min="4358" max="4358" width="8.140625" style="68" customWidth="1"/>
    <col min="4359" max="4359" width="78.5703125" style="68" customWidth="1"/>
    <col min="4360" max="4360" width="18.5703125" style="68" customWidth="1"/>
    <col min="4361" max="4361" width="7.7109375" style="68" customWidth="1"/>
    <col min="4362" max="4613" width="9.140625" style="68"/>
    <col min="4614" max="4614" width="8.140625" style="68" customWidth="1"/>
    <col min="4615" max="4615" width="78.5703125" style="68" customWidth="1"/>
    <col min="4616" max="4616" width="18.5703125" style="68" customWidth="1"/>
    <col min="4617" max="4617" width="7.7109375" style="68" customWidth="1"/>
    <col min="4618" max="4869" width="9.140625" style="68"/>
    <col min="4870" max="4870" width="8.140625" style="68" customWidth="1"/>
    <col min="4871" max="4871" width="78.5703125" style="68" customWidth="1"/>
    <col min="4872" max="4872" width="18.5703125" style="68" customWidth="1"/>
    <col min="4873" max="4873" width="7.7109375" style="68" customWidth="1"/>
    <col min="4874" max="5125" width="9.140625" style="68"/>
    <col min="5126" max="5126" width="8.140625" style="68" customWidth="1"/>
    <col min="5127" max="5127" width="78.5703125" style="68" customWidth="1"/>
    <col min="5128" max="5128" width="18.5703125" style="68" customWidth="1"/>
    <col min="5129" max="5129" width="7.7109375" style="68" customWidth="1"/>
    <col min="5130" max="5381" width="9.140625" style="68"/>
    <col min="5382" max="5382" width="8.140625" style="68" customWidth="1"/>
    <col min="5383" max="5383" width="78.5703125" style="68" customWidth="1"/>
    <col min="5384" max="5384" width="18.5703125" style="68" customWidth="1"/>
    <col min="5385" max="5385" width="7.7109375" style="68" customWidth="1"/>
    <col min="5386" max="5637" width="9.140625" style="68"/>
    <col min="5638" max="5638" width="8.140625" style="68" customWidth="1"/>
    <col min="5639" max="5639" width="78.5703125" style="68" customWidth="1"/>
    <col min="5640" max="5640" width="18.5703125" style="68" customWidth="1"/>
    <col min="5641" max="5641" width="7.7109375" style="68" customWidth="1"/>
    <col min="5642" max="5893" width="9.140625" style="68"/>
    <col min="5894" max="5894" width="8.140625" style="68" customWidth="1"/>
    <col min="5895" max="5895" width="78.5703125" style="68" customWidth="1"/>
    <col min="5896" max="5896" width="18.5703125" style="68" customWidth="1"/>
    <col min="5897" max="5897" width="7.7109375" style="68" customWidth="1"/>
    <col min="5898" max="6149" width="9.140625" style="68"/>
    <col min="6150" max="6150" width="8.140625" style="68" customWidth="1"/>
    <col min="6151" max="6151" width="78.5703125" style="68" customWidth="1"/>
    <col min="6152" max="6152" width="18.5703125" style="68" customWidth="1"/>
    <col min="6153" max="6153" width="7.7109375" style="68" customWidth="1"/>
    <col min="6154" max="6405" width="9.140625" style="68"/>
    <col min="6406" max="6406" width="8.140625" style="68" customWidth="1"/>
    <col min="6407" max="6407" width="78.5703125" style="68" customWidth="1"/>
    <col min="6408" max="6408" width="18.5703125" style="68" customWidth="1"/>
    <col min="6409" max="6409" width="7.7109375" style="68" customWidth="1"/>
    <col min="6410" max="6661" width="9.140625" style="68"/>
    <col min="6662" max="6662" width="8.140625" style="68" customWidth="1"/>
    <col min="6663" max="6663" width="78.5703125" style="68" customWidth="1"/>
    <col min="6664" max="6664" width="18.5703125" style="68" customWidth="1"/>
    <col min="6665" max="6665" width="7.7109375" style="68" customWidth="1"/>
    <col min="6666" max="6917" width="9.140625" style="68"/>
    <col min="6918" max="6918" width="8.140625" style="68" customWidth="1"/>
    <col min="6919" max="6919" width="78.5703125" style="68" customWidth="1"/>
    <col min="6920" max="6920" width="18.5703125" style="68" customWidth="1"/>
    <col min="6921" max="6921" width="7.7109375" style="68" customWidth="1"/>
    <col min="6922" max="7173" width="9.140625" style="68"/>
    <col min="7174" max="7174" width="8.140625" style="68" customWidth="1"/>
    <col min="7175" max="7175" width="78.5703125" style="68" customWidth="1"/>
    <col min="7176" max="7176" width="18.5703125" style="68" customWidth="1"/>
    <col min="7177" max="7177" width="7.7109375" style="68" customWidth="1"/>
    <col min="7178" max="7429" width="9.140625" style="68"/>
    <col min="7430" max="7430" width="8.140625" style="68" customWidth="1"/>
    <col min="7431" max="7431" width="78.5703125" style="68" customWidth="1"/>
    <col min="7432" max="7432" width="18.5703125" style="68" customWidth="1"/>
    <col min="7433" max="7433" width="7.7109375" style="68" customWidth="1"/>
    <col min="7434" max="7685" width="9.140625" style="68"/>
    <col min="7686" max="7686" width="8.140625" style="68" customWidth="1"/>
    <col min="7687" max="7687" width="78.5703125" style="68" customWidth="1"/>
    <col min="7688" max="7688" width="18.5703125" style="68" customWidth="1"/>
    <col min="7689" max="7689" width="7.7109375" style="68" customWidth="1"/>
    <col min="7690" max="7941" width="9.140625" style="68"/>
    <col min="7942" max="7942" width="8.140625" style="68" customWidth="1"/>
    <col min="7943" max="7943" width="78.5703125" style="68" customWidth="1"/>
    <col min="7944" max="7944" width="18.5703125" style="68" customWidth="1"/>
    <col min="7945" max="7945" width="7.7109375" style="68" customWidth="1"/>
    <col min="7946" max="8197" width="9.140625" style="68"/>
    <col min="8198" max="8198" width="8.140625" style="68" customWidth="1"/>
    <col min="8199" max="8199" width="78.5703125" style="68" customWidth="1"/>
    <col min="8200" max="8200" width="18.5703125" style="68" customWidth="1"/>
    <col min="8201" max="8201" width="7.7109375" style="68" customWidth="1"/>
    <col min="8202" max="8453" width="9.140625" style="68"/>
    <col min="8454" max="8454" width="8.140625" style="68" customWidth="1"/>
    <col min="8455" max="8455" width="78.5703125" style="68" customWidth="1"/>
    <col min="8456" max="8456" width="18.5703125" style="68" customWidth="1"/>
    <col min="8457" max="8457" width="7.7109375" style="68" customWidth="1"/>
    <col min="8458" max="8709" width="9.140625" style="68"/>
    <col min="8710" max="8710" width="8.140625" style="68" customWidth="1"/>
    <col min="8711" max="8711" width="78.5703125" style="68" customWidth="1"/>
    <col min="8712" max="8712" width="18.5703125" style="68" customWidth="1"/>
    <col min="8713" max="8713" width="7.7109375" style="68" customWidth="1"/>
    <col min="8714" max="8965" width="9.140625" style="68"/>
    <col min="8966" max="8966" width="8.140625" style="68" customWidth="1"/>
    <col min="8967" max="8967" width="78.5703125" style="68" customWidth="1"/>
    <col min="8968" max="8968" width="18.5703125" style="68" customWidth="1"/>
    <col min="8969" max="8969" width="7.7109375" style="68" customWidth="1"/>
    <col min="8970" max="9221" width="9.140625" style="68"/>
    <col min="9222" max="9222" width="8.140625" style="68" customWidth="1"/>
    <col min="9223" max="9223" width="78.5703125" style="68" customWidth="1"/>
    <col min="9224" max="9224" width="18.5703125" style="68" customWidth="1"/>
    <col min="9225" max="9225" width="7.7109375" style="68" customWidth="1"/>
    <col min="9226" max="9477" width="9.140625" style="68"/>
    <col min="9478" max="9478" width="8.140625" style="68" customWidth="1"/>
    <col min="9479" max="9479" width="78.5703125" style="68" customWidth="1"/>
    <col min="9480" max="9480" width="18.5703125" style="68" customWidth="1"/>
    <col min="9481" max="9481" width="7.7109375" style="68" customWidth="1"/>
    <col min="9482" max="9733" width="9.140625" style="68"/>
    <col min="9734" max="9734" width="8.140625" style="68" customWidth="1"/>
    <col min="9735" max="9735" width="78.5703125" style="68" customWidth="1"/>
    <col min="9736" max="9736" width="18.5703125" style="68" customWidth="1"/>
    <col min="9737" max="9737" width="7.7109375" style="68" customWidth="1"/>
    <col min="9738" max="9989" width="9.140625" style="68"/>
    <col min="9990" max="9990" width="8.140625" style="68" customWidth="1"/>
    <col min="9991" max="9991" width="78.5703125" style="68" customWidth="1"/>
    <col min="9992" max="9992" width="18.5703125" style="68" customWidth="1"/>
    <col min="9993" max="9993" width="7.7109375" style="68" customWidth="1"/>
    <col min="9994" max="10245" width="9.140625" style="68"/>
    <col min="10246" max="10246" width="8.140625" style="68" customWidth="1"/>
    <col min="10247" max="10247" width="78.5703125" style="68" customWidth="1"/>
    <col min="10248" max="10248" width="18.5703125" style="68" customWidth="1"/>
    <col min="10249" max="10249" width="7.7109375" style="68" customWidth="1"/>
    <col min="10250" max="10501" width="9.140625" style="68"/>
    <col min="10502" max="10502" width="8.140625" style="68" customWidth="1"/>
    <col min="10503" max="10503" width="78.5703125" style="68" customWidth="1"/>
    <col min="10504" max="10504" width="18.5703125" style="68" customWidth="1"/>
    <col min="10505" max="10505" width="7.7109375" style="68" customWidth="1"/>
    <col min="10506" max="10757" width="9.140625" style="68"/>
    <col min="10758" max="10758" width="8.140625" style="68" customWidth="1"/>
    <col min="10759" max="10759" width="78.5703125" style="68" customWidth="1"/>
    <col min="10760" max="10760" width="18.5703125" style="68" customWidth="1"/>
    <col min="10761" max="10761" width="7.7109375" style="68" customWidth="1"/>
    <col min="10762" max="11013" width="9.140625" style="68"/>
    <col min="11014" max="11014" width="8.140625" style="68" customWidth="1"/>
    <col min="11015" max="11015" width="78.5703125" style="68" customWidth="1"/>
    <col min="11016" max="11016" width="18.5703125" style="68" customWidth="1"/>
    <col min="11017" max="11017" width="7.7109375" style="68" customWidth="1"/>
    <col min="11018" max="11269" width="9.140625" style="68"/>
    <col min="11270" max="11270" width="8.140625" style="68" customWidth="1"/>
    <col min="11271" max="11271" width="78.5703125" style="68" customWidth="1"/>
    <col min="11272" max="11272" width="18.5703125" style="68" customWidth="1"/>
    <col min="11273" max="11273" width="7.7109375" style="68" customWidth="1"/>
    <col min="11274" max="11525" width="9.140625" style="68"/>
    <col min="11526" max="11526" width="8.140625" style="68" customWidth="1"/>
    <col min="11527" max="11527" width="78.5703125" style="68" customWidth="1"/>
    <col min="11528" max="11528" width="18.5703125" style="68" customWidth="1"/>
    <col min="11529" max="11529" width="7.7109375" style="68" customWidth="1"/>
    <col min="11530" max="11781" width="9.140625" style="68"/>
    <col min="11782" max="11782" width="8.140625" style="68" customWidth="1"/>
    <col min="11783" max="11783" width="78.5703125" style="68" customWidth="1"/>
    <col min="11784" max="11784" width="18.5703125" style="68" customWidth="1"/>
    <col min="11785" max="11785" width="7.7109375" style="68" customWidth="1"/>
    <col min="11786" max="12037" width="9.140625" style="68"/>
    <col min="12038" max="12038" width="8.140625" style="68" customWidth="1"/>
    <col min="12039" max="12039" width="78.5703125" style="68" customWidth="1"/>
    <col min="12040" max="12040" width="18.5703125" style="68" customWidth="1"/>
    <col min="12041" max="12041" width="7.7109375" style="68" customWidth="1"/>
    <col min="12042" max="12293" width="9.140625" style="68"/>
    <col min="12294" max="12294" width="8.140625" style="68" customWidth="1"/>
    <col min="12295" max="12295" width="78.5703125" style="68" customWidth="1"/>
    <col min="12296" max="12296" width="18.5703125" style="68" customWidth="1"/>
    <col min="12297" max="12297" width="7.7109375" style="68" customWidth="1"/>
    <col min="12298" max="12549" width="9.140625" style="68"/>
    <col min="12550" max="12550" width="8.140625" style="68" customWidth="1"/>
    <col min="12551" max="12551" width="78.5703125" style="68" customWidth="1"/>
    <col min="12552" max="12552" width="18.5703125" style="68" customWidth="1"/>
    <col min="12553" max="12553" width="7.7109375" style="68" customWidth="1"/>
    <col min="12554" max="12805" width="9.140625" style="68"/>
    <col min="12806" max="12806" width="8.140625" style="68" customWidth="1"/>
    <col min="12807" max="12807" width="78.5703125" style="68" customWidth="1"/>
    <col min="12808" max="12808" width="18.5703125" style="68" customWidth="1"/>
    <col min="12809" max="12809" width="7.7109375" style="68" customWidth="1"/>
    <col min="12810" max="13061" width="9.140625" style="68"/>
    <col min="13062" max="13062" width="8.140625" style="68" customWidth="1"/>
    <col min="13063" max="13063" width="78.5703125" style="68" customWidth="1"/>
    <col min="13064" max="13064" width="18.5703125" style="68" customWidth="1"/>
    <col min="13065" max="13065" width="7.7109375" style="68" customWidth="1"/>
    <col min="13066" max="13317" width="9.140625" style="68"/>
    <col min="13318" max="13318" width="8.140625" style="68" customWidth="1"/>
    <col min="13319" max="13319" width="78.5703125" style="68" customWidth="1"/>
    <col min="13320" max="13320" width="18.5703125" style="68" customWidth="1"/>
    <col min="13321" max="13321" width="7.7109375" style="68" customWidth="1"/>
    <col min="13322" max="13573" width="9.140625" style="68"/>
    <col min="13574" max="13574" width="8.140625" style="68" customWidth="1"/>
    <col min="13575" max="13575" width="78.5703125" style="68" customWidth="1"/>
    <col min="13576" max="13576" width="18.5703125" style="68" customWidth="1"/>
    <col min="13577" max="13577" width="7.7109375" style="68" customWidth="1"/>
    <col min="13578" max="13829" width="9.140625" style="68"/>
    <col min="13830" max="13830" width="8.140625" style="68" customWidth="1"/>
    <col min="13831" max="13831" width="78.5703125" style="68" customWidth="1"/>
    <col min="13832" max="13832" width="18.5703125" style="68" customWidth="1"/>
    <col min="13833" max="13833" width="7.7109375" style="68" customWidth="1"/>
    <col min="13834" max="14085" width="9.140625" style="68"/>
    <col min="14086" max="14086" width="8.140625" style="68" customWidth="1"/>
    <col min="14087" max="14087" width="78.5703125" style="68" customWidth="1"/>
    <col min="14088" max="14088" width="18.5703125" style="68" customWidth="1"/>
    <col min="14089" max="14089" width="7.7109375" style="68" customWidth="1"/>
    <col min="14090" max="14341" width="9.140625" style="68"/>
    <col min="14342" max="14342" width="8.140625" style="68" customWidth="1"/>
    <col min="14343" max="14343" width="78.5703125" style="68" customWidth="1"/>
    <col min="14344" max="14344" width="18.5703125" style="68" customWidth="1"/>
    <col min="14345" max="14345" width="7.7109375" style="68" customWidth="1"/>
    <col min="14346" max="14597" width="9.140625" style="68"/>
    <col min="14598" max="14598" width="8.140625" style="68" customWidth="1"/>
    <col min="14599" max="14599" width="78.5703125" style="68" customWidth="1"/>
    <col min="14600" max="14600" width="18.5703125" style="68" customWidth="1"/>
    <col min="14601" max="14601" width="7.7109375" style="68" customWidth="1"/>
    <col min="14602" max="14853" width="9.140625" style="68"/>
    <col min="14854" max="14854" width="8.140625" style="68" customWidth="1"/>
    <col min="14855" max="14855" width="78.5703125" style="68" customWidth="1"/>
    <col min="14856" max="14856" width="18.5703125" style="68" customWidth="1"/>
    <col min="14857" max="14857" width="7.7109375" style="68" customWidth="1"/>
    <col min="14858" max="15109" width="9.140625" style="68"/>
    <col min="15110" max="15110" width="8.140625" style="68" customWidth="1"/>
    <col min="15111" max="15111" width="78.5703125" style="68" customWidth="1"/>
    <col min="15112" max="15112" width="18.5703125" style="68" customWidth="1"/>
    <col min="15113" max="15113" width="7.7109375" style="68" customWidth="1"/>
    <col min="15114" max="15365" width="9.140625" style="68"/>
    <col min="15366" max="15366" width="8.140625" style="68" customWidth="1"/>
    <col min="15367" max="15367" width="78.5703125" style="68" customWidth="1"/>
    <col min="15368" max="15368" width="18.5703125" style="68" customWidth="1"/>
    <col min="15369" max="15369" width="7.7109375" style="68" customWidth="1"/>
    <col min="15370" max="15621" width="9.140625" style="68"/>
    <col min="15622" max="15622" width="8.140625" style="68" customWidth="1"/>
    <col min="15623" max="15623" width="78.5703125" style="68" customWidth="1"/>
    <col min="15624" max="15624" width="18.5703125" style="68" customWidth="1"/>
    <col min="15625" max="15625" width="7.7109375" style="68" customWidth="1"/>
    <col min="15626" max="15877" width="9.140625" style="68"/>
    <col min="15878" max="15878" width="8.140625" style="68" customWidth="1"/>
    <col min="15879" max="15879" width="78.5703125" style="68" customWidth="1"/>
    <col min="15880" max="15880" width="18.5703125" style="68" customWidth="1"/>
    <col min="15881" max="15881" width="7.7109375" style="68" customWidth="1"/>
    <col min="15882" max="16133" width="9.140625" style="68"/>
    <col min="16134" max="16134" width="8.140625" style="68" customWidth="1"/>
    <col min="16135" max="16135" width="78.5703125" style="68" customWidth="1"/>
    <col min="16136" max="16136" width="18.5703125" style="68" customWidth="1"/>
    <col min="16137" max="16137" width="7.7109375" style="68" customWidth="1"/>
    <col min="16138" max="16384" width="9.140625" style="68"/>
  </cols>
  <sheetData>
    <row r="1" spans="1:8" ht="15.95" customHeight="1" x14ac:dyDescent="0.25">
      <c r="A1" s="423" t="s">
        <v>93</v>
      </c>
      <c r="B1" s="423"/>
      <c r="C1" s="423"/>
      <c r="D1" s="204"/>
      <c r="E1" s="204"/>
      <c r="F1" s="204"/>
      <c r="G1" s="204"/>
      <c r="H1" s="204"/>
    </row>
    <row r="2" spans="1:8" ht="15.95" customHeight="1" thickBot="1" x14ac:dyDescent="0.3">
      <c r="A2" s="422" t="s">
        <v>94</v>
      </c>
      <c r="B2" s="422"/>
      <c r="C2" s="69" t="s">
        <v>305</v>
      </c>
      <c r="D2" s="69"/>
      <c r="E2" s="69" t="s">
        <v>95</v>
      </c>
      <c r="F2" s="69" t="s">
        <v>95</v>
      </c>
      <c r="G2" s="69" t="s">
        <v>95</v>
      </c>
      <c r="H2" s="69" t="s">
        <v>95</v>
      </c>
    </row>
    <row r="3" spans="1:8" ht="24.75" thickBot="1" x14ac:dyDescent="0.3">
      <c r="A3" s="70" t="s">
        <v>96</v>
      </c>
      <c r="B3" s="71" t="s">
        <v>97</v>
      </c>
      <c r="C3" s="275" t="s">
        <v>442</v>
      </c>
      <c r="D3" s="275"/>
      <c r="E3" s="72" t="s">
        <v>277</v>
      </c>
      <c r="F3" s="72" t="s">
        <v>278</v>
      </c>
      <c r="G3" s="72" t="s">
        <v>279</v>
      </c>
      <c r="H3" s="72" t="s">
        <v>278</v>
      </c>
    </row>
    <row r="4" spans="1:8" s="76" customFormat="1" ht="12" customHeight="1" thickBot="1" x14ac:dyDescent="0.25">
      <c r="A4" s="73">
        <v>1</v>
      </c>
      <c r="B4" s="74">
        <v>2</v>
      </c>
      <c r="C4" s="75">
        <v>3</v>
      </c>
      <c r="D4" s="75"/>
      <c r="E4" s="75">
        <v>3</v>
      </c>
      <c r="F4" s="75">
        <v>3</v>
      </c>
      <c r="G4" s="75">
        <v>3</v>
      </c>
      <c r="H4" s="75">
        <v>3</v>
      </c>
    </row>
    <row r="5" spans="1:8" s="79" customFormat="1" ht="12" customHeight="1" thickBot="1" x14ac:dyDescent="0.25">
      <c r="A5" s="77" t="s">
        <v>4</v>
      </c>
      <c r="B5" s="88" t="s">
        <v>376</v>
      </c>
      <c r="C5" s="58">
        <f>+C6+C7+C8+C9+C10</f>
        <v>0</v>
      </c>
      <c r="D5" s="58"/>
      <c r="E5" s="58">
        <f t="shared" ref="E5:H5" si="0">+E6+E7+E8+E9+E10</f>
        <v>0</v>
      </c>
      <c r="F5" s="58">
        <f t="shared" si="0"/>
        <v>0</v>
      </c>
      <c r="G5" s="58">
        <f t="shared" si="0"/>
        <v>0</v>
      </c>
      <c r="H5" s="58">
        <f t="shared" si="0"/>
        <v>0</v>
      </c>
    </row>
    <row r="6" spans="1:8" s="79" customFormat="1" ht="12" customHeight="1" x14ac:dyDescent="0.2">
      <c r="A6" s="80" t="s">
        <v>371</v>
      </c>
      <c r="B6" s="81" t="s">
        <v>12</v>
      </c>
      <c r="C6" s="82"/>
      <c r="D6" s="82"/>
      <c r="E6" s="82"/>
      <c r="F6" s="82"/>
      <c r="G6" s="82"/>
      <c r="H6" s="82"/>
    </row>
    <row r="7" spans="1:8" s="79" customFormat="1" ht="12" customHeight="1" x14ac:dyDescent="0.2">
      <c r="A7" s="80" t="s">
        <v>372</v>
      </c>
      <c r="B7" s="84" t="s">
        <v>98</v>
      </c>
      <c r="C7" s="85"/>
      <c r="D7" s="85"/>
      <c r="E7" s="85"/>
      <c r="F7" s="85"/>
      <c r="G7" s="85"/>
      <c r="H7" s="85"/>
    </row>
    <row r="8" spans="1:8" s="79" customFormat="1" ht="12" customHeight="1" x14ac:dyDescent="0.2">
      <c r="A8" s="80" t="s">
        <v>373</v>
      </c>
      <c r="B8" s="84" t="s">
        <v>99</v>
      </c>
      <c r="C8" s="85"/>
      <c r="D8" s="85"/>
      <c r="E8" s="85"/>
      <c r="F8" s="85"/>
      <c r="G8" s="85"/>
      <c r="H8" s="85"/>
    </row>
    <row r="9" spans="1:8" s="79" customFormat="1" ht="12" customHeight="1" x14ac:dyDescent="0.2">
      <c r="A9" s="80" t="s">
        <v>374</v>
      </c>
      <c r="B9" s="84" t="s">
        <v>100</v>
      </c>
      <c r="C9" s="85"/>
      <c r="D9" s="85"/>
      <c r="E9" s="85"/>
      <c r="F9" s="85"/>
      <c r="G9" s="85"/>
      <c r="H9" s="85"/>
    </row>
    <row r="10" spans="1:8" s="79" customFormat="1" ht="12" customHeight="1" x14ac:dyDescent="0.2">
      <c r="A10" s="80" t="s">
        <v>165</v>
      </c>
      <c r="B10" s="84" t="s">
        <v>102</v>
      </c>
      <c r="C10" s="85"/>
      <c r="D10" s="85"/>
      <c r="E10" s="85"/>
      <c r="F10" s="85"/>
      <c r="G10" s="85"/>
      <c r="H10" s="85"/>
    </row>
    <row r="11" spans="1:8" s="79" customFormat="1" ht="12" customHeight="1" thickBot="1" x14ac:dyDescent="0.25">
      <c r="A11" s="80" t="s">
        <v>375</v>
      </c>
      <c r="B11" s="87" t="s">
        <v>103</v>
      </c>
      <c r="C11" s="89"/>
      <c r="D11" s="89"/>
      <c r="E11" s="89"/>
      <c r="F11" s="89"/>
      <c r="G11" s="89"/>
      <c r="H11" s="89"/>
    </row>
    <row r="12" spans="1:8" s="79" customFormat="1" ht="12" customHeight="1" thickBot="1" x14ac:dyDescent="0.25">
      <c r="A12" s="77" t="s">
        <v>10</v>
      </c>
      <c r="B12" s="78" t="s">
        <v>383</v>
      </c>
      <c r="C12" s="58">
        <f>+C13+C14+C15+C16+C17</f>
        <v>0</v>
      </c>
      <c r="D12" s="58"/>
      <c r="E12" s="58">
        <f t="shared" ref="E12:H12" si="1">+E13+E14+E15+E16+E17</f>
        <v>0</v>
      </c>
      <c r="F12" s="58">
        <f t="shared" si="1"/>
        <v>0</v>
      </c>
      <c r="G12" s="58">
        <f t="shared" si="1"/>
        <v>0</v>
      </c>
      <c r="H12" s="58">
        <f t="shared" si="1"/>
        <v>0</v>
      </c>
    </row>
    <row r="13" spans="1:8" s="79" customFormat="1" ht="12" customHeight="1" x14ac:dyDescent="0.2">
      <c r="A13" s="80" t="s">
        <v>377</v>
      </c>
      <c r="B13" s="81" t="s">
        <v>105</v>
      </c>
      <c r="C13" s="82"/>
      <c r="D13" s="82"/>
      <c r="E13" s="82"/>
      <c r="F13" s="82"/>
      <c r="G13" s="82"/>
      <c r="H13" s="82"/>
    </row>
    <row r="14" spans="1:8" s="79" customFormat="1" ht="12" customHeight="1" x14ac:dyDescent="0.2">
      <c r="A14" s="80" t="s">
        <v>378</v>
      </c>
      <c r="B14" s="84" t="s">
        <v>107</v>
      </c>
      <c r="C14" s="85"/>
      <c r="D14" s="85"/>
      <c r="E14" s="85"/>
      <c r="F14" s="85"/>
      <c r="G14" s="85"/>
      <c r="H14" s="85"/>
    </row>
    <row r="15" spans="1:8" s="79" customFormat="1" ht="12" customHeight="1" x14ac:dyDescent="0.2">
      <c r="A15" s="80" t="s">
        <v>379</v>
      </c>
      <c r="B15" s="84" t="s">
        <v>108</v>
      </c>
      <c r="C15" s="85"/>
      <c r="D15" s="85"/>
      <c r="E15" s="85"/>
      <c r="F15" s="85"/>
      <c r="G15" s="85"/>
      <c r="H15" s="85"/>
    </row>
    <row r="16" spans="1:8" s="79" customFormat="1" ht="12" customHeight="1" x14ac:dyDescent="0.2">
      <c r="A16" s="80" t="s">
        <v>380</v>
      </c>
      <c r="B16" s="84" t="s">
        <v>109</v>
      </c>
      <c r="C16" s="85"/>
      <c r="D16" s="85"/>
      <c r="E16" s="85"/>
      <c r="F16" s="85"/>
      <c r="G16" s="85"/>
      <c r="H16" s="85"/>
    </row>
    <row r="17" spans="1:8" s="79" customFormat="1" ht="12" customHeight="1" x14ac:dyDescent="0.2">
      <c r="A17" s="80" t="s">
        <v>381</v>
      </c>
      <c r="B17" s="84" t="s">
        <v>110</v>
      </c>
      <c r="C17" s="85"/>
      <c r="D17" s="85"/>
      <c r="E17" s="85"/>
      <c r="F17" s="85"/>
      <c r="G17" s="85"/>
      <c r="H17" s="85"/>
    </row>
    <row r="18" spans="1:8" s="79" customFormat="1" ht="12" customHeight="1" thickBot="1" x14ac:dyDescent="0.25">
      <c r="A18" s="80" t="s">
        <v>382</v>
      </c>
      <c r="B18" s="87" t="s">
        <v>111</v>
      </c>
      <c r="C18" s="89"/>
      <c r="D18" s="89"/>
      <c r="E18" s="89"/>
      <c r="F18" s="89"/>
      <c r="G18" s="89"/>
      <c r="H18" s="89"/>
    </row>
    <row r="19" spans="1:8" s="79" customFormat="1" ht="12" customHeight="1" thickBot="1" x14ac:dyDescent="0.25">
      <c r="A19" s="77" t="s">
        <v>16</v>
      </c>
      <c r="B19" s="78" t="s">
        <v>384</v>
      </c>
      <c r="C19" s="58">
        <f>SUM(C20:C30)</f>
        <v>0</v>
      </c>
      <c r="D19" s="58"/>
      <c r="E19" s="58">
        <f t="shared" ref="E19:H19" si="2">SUM(E20:E30)</f>
        <v>0</v>
      </c>
      <c r="F19" s="58">
        <f t="shared" si="2"/>
        <v>0</v>
      </c>
      <c r="G19" s="58">
        <f t="shared" si="2"/>
        <v>0</v>
      </c>
      <c r="H19" s="58">
        <f t="shared" si="2"/>
        <v>0</v>
      </c>
    </row>
    <row r="20" spans="1:8" s="79" customFormat="1" ht="12" customHeight="1" x14ac:dyDescent="0.2">
      <c r="A20" s="80" t="s">
        <v>385</v>
      </c>
      <c r="B20" s="81" t="s">
        <v>112</v>
      </c>
      <c r="C20" s="82"/>
      <c r="D20" s="82"/>
      <c r="E20" s="82"/>
      <c r="F20" s="82"/>
      <c r="G20" s="82"/>
      <c r="H20" s="82"/>
    </row>
    <row r="21" spans="1:8" s="79" customFormat="1" ht="12" customHeight="1" x14ac:dyDescent="0.2">
      <c r="A21" s="80" t="s">
        <v>386</v>
      </c>
      <c r="B21" s="84" t="s">
        <v>113</v>
      </c>
      <c r="C21" s="85"/>
      <c r="D21" s="85"/>
      <c r="E21" s="85"/>
      <c r="F21" s="85"/>
      <c r="G21" s="85"/>
      <c r="H21" s="85"/>
    </row>
    <row r="22" spans="1:8" s="79" customFormat="1" ht="12" customHeight="1" x14ac:dyDescent="0.2">
      <c r="A22" s="80" t="s">
        <v>387</v>
      </c>
      <c r="B22" s="84" t="s">
        <v>114</v>
      </c>
      <c r="C22" s="85"/>
      <c r="D22" s="85"/>
      <c r="E22" s="85"/>
      <c r="F22" s="85"/>
      <c r="G22" s="85"/>
      <c r="H22" s="85"/>
    </row>
    <row r="23" spans="1:8" s="79" customFormat="1" ht="12" customHeight="1" x14ac:dyDescent="0.2">
      <c r="A23" s="80" t="s">
        <v>388</v>
      </c>
      <c r="B23" s="84" t="s">
        <v>116</v>
      </c>
      <c r="C23" s="85"/>
      <c r="D23" s="85"/>
      <c r="E23" s="85"/>
      <c r="F23" s="85"/>
      <c r="G23" s="85"/>
      <c r="H23" s="85"/>
    </row>
    <row r="24" spans="1:8" s="79" customFormat="1" ht="12" customHeight="1" x14ac:dyDescent="0.2">
      <c r="A24" s="80" t="s">
        <v>389</v>
      </c>
      <c r="B24" s="84" t="s">
        <v>117</v>
      </c>
      <c r="C24" s="85"/>
      <c r="D24" s="85"/>
      <c r="E24" s="85"/>
      <c r="F24" s="85"/>
      <c r="G24" s="85"/>
      <c r="H24" s="85"/>
    </row>
    <row r="25" spans="1:8" s="79" customFormat="1" ht="12" customHeight="1" x14ac:dyDescent="0.2">
      <c r="A25" s="80" t="s">
        <v>390</v>
      </c>
      <c r="B25" s="84" t="s">
        <v>118</v>
      </c>
      <c r="C25" s="85"/>
      <c r="D25" s="85"/>
      <c r="E25" s="85"/>
      <c r="F25" s="85"/>
      <c r="G25" s="85"/>
      <c r="H25" s="85"/>
    </row>
    <row r="26" spans="1:8" s="79" customFormat="1" ht="12" customHeight="1" x14ac:dyDescent="0.2">
      <c r="A26" s="80" t="s">
        <v>391</v>
      </c>
      <c r="B26" s="84" t="s">
        <v>119</v>
      </c>
      <c r="C26" s="85"/>
      <c r="D26" s="85"/>
      <c r="E26" s="85"/>
      <c r="F26" s="85"/>
      <c r="G26" s="85"/>
      <c r="H26" s="85"/>
    </row>
    <row r="27" spans="1:8" s="79" customFormat="1" ht="12" customHeight="1" x14ac:dyDescent="0.2">
      <c r="A27" s="80" t="s">
        <v>392</v>
      </c>
      <c r="B27" s="84" t="s">
        <v>120</v>
      </c>
      <c r="C27" s="85"/>
      <c r="D27" s="85"/>
      <c r="E27" s="85"/>
      <c r="F27" s="85"/>
      <c r="G27" s="85"/>
      <c r="H27" s="85"/>
    </row>
    <row r="28" spans="1:8" s="79" customFormat="1" ht="12" customHeight="1" x14ac:dyDescent="0.2">
      <c r="A28" s="80" t="s">
        <v>393</v>
      </c>
      <c r="B28" s="84" t="s">
        <v>121</v>
      </c>
      <c r="C28" s="90"/>
      <c r="D28" s="90"/>
      <c r="E28" s="90"/>
      <c r="F28" s="90"/>
      <c r="G28" s="90"/>
      <c r="H28" s="90"/>
    </row>
    <row r="29" spans="1:8" s="79" customFormat="1" ht="12" customHeight="1" x14ac:dyDescent="0.2">
      <c r="A29" s="80" t="s">
        <v>394</v>
      </c>
      <c r="B29" s="310" t="s">
        <v>353</v>
      </c>
      <c r="C29" s="91"/>
      <c r="D29" s="91"/>
      <c r="E29" s="91"/>
      <c r="F29" s="91"/>
      <c r="G29" s="91"/>
      <c r="H29" s="91"/>
    </row>
    <row r="30" spans="1:8" s="79" customFormat="1" ht="12" customHeight="1" thickBot="1" x14ac:dyDescent="0.25">
      <c r="A30" s="80" t="s">
        <v>395</v>
      </c>
      <c r="B30" s="311" t="s">
        <v>122</v>
      </c>
      <c r="C30" s="91"/>
      <c r="D30" s="91"/>
      <c r="E30" s="91"/>
      <c r="F30" s="91"/>
      <c r="G30" s="91"/>
      <c r="H30" s="91"/>
    </row>
    <row r="31" spans="1:8" s="79" customFormat="1" ht="12" customHeight="1" thickBot="1" x14ac:dyDescent="0.25">
      <c r="A31" s="77" t="s">
        <v>17</v>
      </c>
      <c r="B31" s="78" t="s">
        <v>396</v>
      </c>
      <c r="C31" s="58">
        <f>SUM(C32:C36)</f>
        <v>0</v>
      </c>
      <c r="D31" s="58"/>
      <c r="E31" s="58">
        <f t="shared" ref="E31:H31" si="3">SUM(E32:E36)</f>
        <v>0</v>
      </c>
      <c r="F31" s="58">
        <f t="shared" si="3"/>
        <v>0</v>
      </c>
      <c r="G31" s="58">
        <f t="shared" si="3"/>
        <v>0</v>
      </c>
      <c r="H31" s="58">
        <f t="shared" si="3"/>
        <v>0</v>
      </c>
    </row>
    <row r="32" spans="1:8" s="79" customFormat="1" ht="12" customHeight="1" x14ac:dyDescent="0.2">
      <c r="A32" s="80" t="s">
        <v>335</v>
      </c>
      <c r="B32" s="81" t="s">
        <v>23</v>
      </c>
      <c r="C32" s="92"/>
      <c r="D32" s="92"/>
      <c r="E32" s="92"/>
      <c r="F32" s="92"/>
      <c r="G32" s="92"/>
      <c r="H32" s="92"/>
    </row>
    <row r="33" spans="1:8" s="79" customFormat="1" ht="12" customHeight="1" x14ac:dyDescent="0.2">
      <c r="A33" s="80" t="s">
        <v>336</v>
      </c>
      <c r="B33" s="84" t="s">
        <v>25</v>
      </c>
      <c r="C33" s="90"/>
      <c r="D33" s="90"/>
      <c r="E33" s="90"/>
      <c r="F33" s="90"/>
      <c r="G33" s="90"/>
      <c r="H33" s="90"/>
    </row>
    <row r="34" spans="1:8" s="79" customFormat="1" ht="12" customHeight="1" x14ac:dyDescent="0.2">
      <c r="A34" s="80" t="s">
        <v>337</v>
      </c>
      <c r="B34" s="84" t="s">
        <v>27</v>
      </c>
      <c r="C34" s="90"/>
      <c r="D34" s="90"/>
      <c r="E34" s="90"/>
      <c r="F34" s="90"/>
      <c r="G34" s="90"/>
      <c r="H34" s="90"/>
    </row>
    <row r="35" spans="1:8" s="79" customFormat="1" ht="12" customHeight="1" x14ac:dyDescent="0.2">
      <c r="A35" s="80" t="s">
        <v>338</v>
      </c>
      <c r="B35" s="84" t="s">
        <v>123</v>
      </c>
      <c r="C35" s="90"/>
      <c r="D35" s="90"/>
      <c r="E35" s="90"/>
      <c r="F35" s="90"/>
      <c r="G35" s="90"/>
      <c r="H35" s="90"/>
    </row>
    <row r="36" spans="1:8" s="79" customFormat="1" ht="12" customHeight="1" thickBot="1" x14ac:dyDescent="0.25">
      <c r="A36" s="80" t="s">
        <v>339</v>
      </c>
      <c r="B36" s="87" t="s">
        <v>124</v>
      </c>
      <c r="C36" s="91"/>
      <c r="D36" s="91"/>
      <c r="E36" s="91"/>
      <c r="F36" s="91"/>
      <c r="G36" s="91"/>
      <c r="H36" s="91"/>
    </row>
    <row r="37" spans="1:8" s="79" customFormat="1" ht="12" customHeight="1" thickBot="1" x14ac:dyDescent="0.25">
      <c r="A37" s="77" t="s">
        <v>397</v>
      </c>
      <c r="B37" s="78" t="s">
        <v>398</v>
      </c>
      <c r="C37" s="58">
        <f>SUM(C38:C40)</f>
        <v>0</v>
      </c>
      <c r="D37" s="58"/>
      <c r="E37" s="58">
        <f t="shared" ref="E37:H37" si="4">SUM(E38:E40)</f>
        <v>0</v>
      </c>
      <c r="F37" s="58">
        <f t="shared" si="4"/>
        <v>0</v>
      </c>
      <c r="G37" s="58">
        <f t="shared" si="4"/>
        <v>0</v>
      </c>
      <c r="H37" s="58">
        <f t="shared" si="4"/>
        <v>0</v>
      </c>
    </row>
    <row r="38" spans="1:8" s="79" customFormat="1" ht="12" customHeight="1" x14ac:dyDescent="0.2">
      <c r="A38" s="80" t="s">
        <v>399</v>
      </c>
      <c r="B38" s="81" t="s">
        <v>125</v>
      </c>
      <c r="C38" s="82"/>
      <c r="D38" s="82"/>
      <c r="E38" s="82"/>
      <c r="F38" s="82"/>
      <c r="G38" s="82"/>
      <c r="H38" s="82"/>
    </row>
    <row r="39" spans="1:8" s="79" customFormat="1" ht="12" customHeight="1" x14ac:dyDescent="0.2">
      <c r="A39" s="80" t="s">
        <v>400</v>
      </c>
      <c r="B39" s="84" t="s">
        <v>126</v>
      </c>
      <c r="C39" s="85"/>
      <c r="D39" s="85"/>
      <c r="E39" s="85"/>
      <c r="F39" s="85"/>
      <c r="G39" s="85"/>
      <c r="H39" s="85"/>
    </row>
    <row r="40" spans="1:8" s="79" customFormat="1" ht="12" customHeight="1" x14ac:dyDescent="0.2">
      <c r="A40" s="80" t="s">
        <v>401</v>
      </c>
      <c r="B40" s="84" t="s">
        <v>127</v>
      </c>
      <c r="C40" s="85"/>
      <c r="D40" s="85"/>
      <c r="E40" s="85"/>
      <c r="F40" s="85"/>
      <c r="G40" s="85"/>
      <c r="H40" s="85"/>
    </row>
    <row r="41" spans="1:8" s="79" customFormat="1" ht="12" customHeight="1" thickBot="1" x14ac:dyDescent="0.25">
      <c r="A41" s="80" t="s">
        <v>402</v>
      </c>
      <c r="B41" s="87" t="s">
        <v>128</v>
      </c>
      <c r="C41" s="89"/>
      <c r="D41" s="89"/>
      <c r="E41" s="89"/>
      <c r="F41" s="89"/>
      <c r="G41" s="89"/>
      <c r="H41" s="89"/>
    </row>
    <row r="42" spans="1:8" s="79" customFormat="1" ht="12" customHeight="1" thickBot="1" x14ac:dyDescent="0.25">
      <c r="A42" s="77" t="s">
        <v>28</v>
      </c>
      <c r="B42" s="88" t="s">
        <v>403</v>
      </c>
      <c r="C42" s="58">
        <f>SUM(C43:C45)</f>
        <v>0</v>
      </c>
      <c r="D42" s="58"/>
      <c r="E42" s="58">
        <f t="shared" ref="E42:H42" si="5">SUM(E43:E45)</f>
        <v>0</v>
      </c>
      <c r="F42" s="58">
        <f t="shared" si="5"/>
        <v>0</v>
      </c>
      <c r="G42" s="58">
        <f t="shared" si="5"/>
        <v>0</v>
      </c>
      <c r="H42" s="58">
        <f t="shared" si="5"/>
        <v>0</v>
      </c>
    </row>
    <row r="43" spans="1:8" s="79" customFormat="1" ht="12" customHeight="1" x14ac:dyDescent="0.2">
      <c r="A43" s="80" t="s">
        <v>404</v>
      </c>
      <c r="B43" s="81" t="s">
        <v>129</v>
      </c>
      <c r="C43" s="90"/>
      <c r="D43" s="90"/>
      <c r="E43" s="90"/>
      <c r="F43" s="90"/>
      <c r="G43" s="90"/>
      <c r="H43" s="90"/>
    </row>
    <row r="44" spans="1:8" s="79" customFormat="1" ht="12" customHeight="1" x14ac:dyDescent="0.2">
      <c r="A44" s="80" t="s">
        <v>405</v>
      </c>
      <c r="B44" s="84" t="s">
        <v>130</v>
      </c>
      <c r="C44" s="90"/>
      <c r="D44" s="90"/>
      <c r="E44" s="90"/>
      <c r="F44" s="90"/>
      <c r="G44" s="90"/>
      <c r="H44" s="90"/>
    </row>
    <row r="45" spans="1:8" s="79" customFormat="1" ht="12" customHeight="1" x14ac:dyDescent="0.2">
      <c r="A45" s="80" t="s">
        <v>406</v>
      </c>
      <c r="B45" s="84" t="s">
        <v>131</v>
      </c>
      <c r="C45" s="90"/>
      <c r="D45" s="90"/>
      <c r="E45" s="90"/>
      <c r="F45" s="90"/>
      <c r="G45" s="90"/>
      <c r="H45" s="90"/>
    </row>
    <row r="46" spans="1:8" s="79" customFormat="1" ht="12" customHeight="1" thickBot="1" x14ac:dyDescent="0.25">
      <c r="A46" s="80" t="s">
        <v>407</v>
      </c>
      <c r="B46" s="87" t="s">
        <v>132</v>
      </c>
      <c r="C46" s="90"/>
      <c r="D46" s="90"/>
      <c r="E46" s="90"/>
      <c r="F46" s="90"/>
      <c r="G46" s="90"/>
      <c r="H46" s="90"/>
    </row>
    <row r="47" spans="1:8" s="79" customFormat="1" ht="12" customHeight="1" thickBot="1" x14ac:dyDescent="0.25">
      <c r="A47" s="77" t="s">
        <v>30</v>
      </c>
      <c r="B47" s="78" t="s">
        <v>297</v>
      </c>
      <c r="C47" s="65">
        <f>C5+C12+C19+C31+C37+C42</f>
        <v>0</v>
      </c>
      <c r="D47" s="65"/>
      <c r="E47" s="65" t="e">
        <f>+#REF!+E5+E12+#REF!+E19+E31+E37+E42</f>
        <v>#REF!</v>
      </c>
      <c r="F47" s="65" t="e">
        <f>+#REF!+F5+F12+#REF!+F19+F31+F37+F42</f>
        <v>#REF!</v>
      </c>
      <c r="G47" s="65" t="e">
        <f>+#REF!+G5+G12+#REF!+G19+G31+G37+G42</f>
        <v>#REF!</v>
      </c>
      <c r="H47" s="65" t="e">
        <f>+#REF!+H5+H12+#REF!+H19+H31+H37+H42</f>
        <v>#REF!</v>
      </c>
    </row>
    <row r="48" spans="1:8" s="79" customFormat="1" ht="12" customHeight="1" thickBot="1" x14ac:dyDescent="0.25">
      <c r="A48" s="93" t="s">
        <v>408</v>
      </c>
      <c r="B48" s="88" t="s">
        <v>412</v>
      </c>
      <c r="C48" s="58">
        <f>SUM(C49:C51)</f>
        <v>0</v>
      </c>
      <c r="D48" s="58"/>
      <c r="E48" s="58">
        <f t="shared" ref="E48:H48" si="6">SUM(E49:E51)</f>
        <v>0</v>
      </c>
      <c r="F48" s="58">
        <f t="shared" si="6"/>
        <v>0</v>
      </c>
      <c r="G48" s="58">
        <f t="shared" si="6"/>
        <v>0</v>
      </c>
      <c r="H48" s="58">
        <f t="shared" si="6"/>
        <v>0</v>
      </c>
    </row>
    <row r="49" spans="1:8" s="79" customFormat="1" ht="12" customHeight="1" x14ac:dyDescent="0.2">
      <c r="A49" s="80" t="s">
        <v>409</v>
      </c>
      <c r="B49" s="81" t="s">
        <v>133</v>
      </c>
      <c r="C49" s="90"/>
      <c r="D49" s="90"/>
      <c r="E49" s="90"/>
      <c r="F49" s="90"/>
      <c r="G49" s="90"/>
      <c r="H49" s="90"/>
    </row>
    <row r="50" spans="1:8" s="79" customFormat="1" ht="12" customHeight="1" x14ac:dyDescent="0.2">
      <c r="A50" s="80" t="s">
        <v>410</v>
      </c>
      <c r="B50" s="84" t="s">
        <v>134</v>
      </c>
      <c r="C50" s="90"/>
      <c r="D50" s="90"/>
      <c r="E50" s="90"/>
      <c r="F50" s="90"/>
      <c r="G50" s="90"/>
      <c r="H50" s="90"/>
    </row>
    <row r="51" spans="1:8" s="79" customFormat="1" ht="12" customHeight="1" thickBot="1" x14ac:dyDescent="0.25">
      <c r="A51" s="80" t="s">
        <v>411</v>
      </c>
      <c r="B51" s="94" t="s">
        <v>135</v>
      </c>
      <c r="C51" s="90"/>
      <c r="D51" s="90"/>
      <c r="E51" s="90"/>
      <c r="F51" s="90"/>
      <c r="G51" s="90"/>
      <c r="H51" s="90"/>
    </row>
    <row r="52" spans="1:8" s="79" customFormat="1" ht="12" customHeight="1" thickBot="1" x14ac:dyDescent="0.25">
      <c r="A52" s="93" t="s">
        <v>413</v>
      </c>
      <c r="B52" s="88" t="s">
        <v>414</v>
      </c>
      <c r="C52" s="58">
        <f>SUM(C53:C56)</f>
        <v>0</v>
      </c>
      <c r="D52" s="58"/>
      <c r="E52" s="58">
        <f t="shared" ref="E52:H52" si="7">SUM(E53:E56)</f>
        <v>0</v>
      </c>
      <c r="F52" s="58">
        <f t="shared" si="7"/>
        <v>0</v>
      </c>
      <c r="G52" s="58">
        <f t="shared" si="7"/>
        <v>0</v>
      </c>
      <c r="H52" s="58">
        <f t="shared" si="7"/>
        <v>0</v>
      </c>
    </row>
    <row r="53" spans="1:8" s="79" customFormat="1" ht="12" customHeight="1" x14ac:dyDescent="0.2">
      <c r="A53" s="80" t="s">
        <v>415</v>
      </c>
      <c r="B53" s="81" t="s">
        <v>136</v>
      </c>
      <c r="C53" s="90"/>
      <c r="D53" s="90"/>
      <c r="E53" s="90"/>
      <c r="F53" s="90"/>
      <c r="G53" s="90"/>
      <c r="H53" s="90"/>
    </row>
    <row r="54" spans="1:8" s="79" customFormat="1" ht="12" customHeight="1" x14ac:dyDescent="0.2">
      <c r="A54" s="80" t="s">
        <v>416</v>
      </c>
      <c r="B54" s="84" t="s">
        <v>137</v>
      </c>
      <c r="C54" s="90"/>
      <c r="D54" s="90"/>
      <c r="E54" s="90"/>
      <c r="F54" s="90"/>
      <c r="G54" s="90"/>
      <c r="H54" s="90"/>
    </row>
    <row r="55" spans="1:8" s="79" customFormat="1" ht="12" customHeight="1" x14ac:dyDescent="0.2">
      <c r="A55" s="80" t="s">
        <v>417</v>
      </c>
      <c r="B55" s="84" t="s">
        <v>138</v>
      </c>
      <c r="C55" s="90"/>
      <c r="D55" s="90"/>
      <c r="E55" s="90"/>
      <c r="F55" s="90"/>
      <c r="G55" s="90"/>
      <c r="H55" s="90"/>
    </row>
    <row r="56" spans="1:8" s="79" customFormat="1" ht="12" customHeight="1" thickBot="1" x14ac:dyDescent="0.25">
      <c r="A56" s="80" t="s">
        <v>418</v>
      </c>
      <c r="B56" s="87" t="s">
        <v>139</v>
      </c>
      <c r="C56" s="90"/>
      <c r="D56" s="90"/>
      <c r="E56" s="90"/>
      <c r="F56" s="90"/>
      <c r="G56" s="90"/>
      <c r="H56" s="90"/>
    </row>
    <row r="57" spans="1:8" s="79" customFormat="1" ht="12" customHeight="1" thickBot="1" x14ac:dyDescent="0.25">
      <c r="A57" s="93" t="s">
        <v>419</v>
      </c>
      <c r="B57" s="88" t="s">
        <v>420</v>
      </c>
      <c r="C57" s="58">
        <f>SUM(C58:C59)</f>
        <v>0</v>
      </c>
      <c r="D57" s="58"/>
      <c r="E57" s="58">
        <f t="shared" ref="E57:H57" si="8">SUM(E58:E59)</f>
        <v>0</v>
      </c>
      <c r="F57" s="58">
        <f t="shared" si="8"/>
        <v>0</v>
      </c>
      <c r="G57" s="58">
        <f t="shared" si="8"/>
        <v>0</v>
      </c>
      <c r="H57" s="58">
        <f t="shared" si="8"/>
        <v>0</v>
      </c>
    </row>
    <row r="58" spans="1:8" s="79" customFormat="1" ht="12" customHeight="1" x14ac:dyDescent="0.2">
      <c r="A58" s="80" t="s">
        <v>421</v>
      </c>
      <c r="B58" s="81" t="s">
        <v>141</v>
      </c>
      <c r="C58" s="90"/>
      <c r="D58" s="90"/>
      <c r="E58" s="90"/>
      <c r="F58" s="90"/>
      <c r="G58" s="90"/>
      <c r="H58" s="90"/>
    </row>
    <row r="59" spans="1:8" s="79" customFormat="1" ht="12" customHeight="1" thickBot="1" x14ac:dyDescent="0.25">
      <c r="A59" s="80" t="s">
        <v>422</v>
      </c>
      <c r="B59" s="87" t="s">
        <v>142</v>
      </c>
      <c r="C59" s="90"/>
      <c r="D59" s="90"/>
      <c r="E59" s="90"/>
      <c r="F59" s="90"/>
      <c r="G59" s="90"/>
      <c r="H59" s="90"/>
    </row>
    <row r="60" spans="1:8" s="79" customFormat="1" ht="12" customHeight="1" thickBot="1" x14ac:dyDescent="0.25">
      <c r="A60" s="93" t="s">
        <v>423</v>
      </c>
      <c r="B60" s="88" t="s">
        <v>424</v>
      </c>
      <c r="C60" s="58">
        <f>SUM(C61:C63)</f>
        <v>0</v>
      </c>
      <c r="D60" s="58"/>
      <c r="E60" s="58">
        <f t="shared" ref="E60:H60" si="9">SUM(E61:E63)</f>
        <v>0</v>
      </c>
      <c r="F60" s="58">
        <f t="shared" si="9"/>
        <v>0</v>
      </c>
      <c r="G60" s="58">
        <f t="shared" si="9"/>
        <v>0</v>
      </c>
      <c r="H60" s="58">
        <f t="shared" si="9"/>
        <v>0</v>
      </c>
    </row>
    <row r="61" spans="1:8" s="79" customFormat="1" ht="12" customHeight="1" x14ac:dyDescent="0.2">
      <c r="A61" s="80" t="s">
        <v>144</v>
      </c>
      <c r="B61" s="81" t="s">
        <v>145</v>
      </c>
      <c r="C61" s="90"/>
      <c r="D61" s="90"/>
      <c r="E61" s="90"/>
      <c r="F61" s="90"/>
      <c r="G61" s="90"/>
      <c r="H61" s="90"/>
    </row>
    <row r="62" spans="1:8" s="79" customFormat="1" ht="12" customHeight="1" x14ac:dyDescent="0.2">
      <c r="A62" s="83" t="s">
        <v>146</v>
      </c>
      <c r="B62" s="84" t="s">
        <v>147</v>
      </c>
      <c r="C62" s="90"/>
      <c r="D62" s="90"/>
      <c r="E62" s="90"/>
      <c r="F62" s="90"/>
      <c r="G62" s="90"/>
      <c r="H62" s="90"/>
    </row>
    <row r="63" spans="1:8" s="79" customFormat="1" ht="12" customHeight="1" thickBot="1" x14ac:dyDescent="0.25">
      <c r="A63" s="86" t="s">
        <v>148</v>
      </c>
      <c r="B63" s="87" t="s">
        <v>149</v>
      </c>
      <c r="C63" s="90"/>
      <c r="D63" s="90"/>
      <c r="E63" s="90"/>
      <c r="F63" s="90"/>
      <c r="G63" s="90"/>
      <c r="H63" s="90"/>
    </row>
    <row r="64" spans="1:8" s="79" customFormat="1" ht="11.25" customHeight="1" thickBot="1" x14ac:dyDescent="0.25">
      <c r="A64" s="93" t="s">
        <v>140</v>
      </c>
      <c r="B64" s="88" t="s">
        <v>425</v>
      </c>
      <c r="C64" s="58">
        <f>SUM(C65:C68)</f>
        <v>0</v>
      </c>
      <c r="D64" s="58"/>
      <c r="E64" s="58">
        <f t="shared" ref="E64:H64" si="10">SUM(E65:E68)</f>
        <v>0</v>
      </c>
      <c r="F64" s="58">
        <f t="shared" si="10"/>
        <v>0</v>
      </c>
      <c r="G64" s="58">
        <f t="shared" si="10"/>
        <v>0</v>
      </c>
      <c r="H64" s="58">
        <f t="shared" si="10"/>
        <v>0</v>
      </c>
    </row>
    <row r="65" spans="1:8" s="79" customFormat="1" ht="12" customHeight="1" x14ac:dyDescent="0.2">
      <c r="A65" s="95" t="s">
        <v>151</v>
      </c>
      <c r="B65" s="81" t="s">
        <v>152</v>
      </c>
      <c r="C65" s="90"/>
      <c r="D65" s="90"/>
      <c r="E65" s="90"/>
      <c r="F65" s="90"/>
      <c r="G65" s="90"/>
      <c r="H65" s="90"/>
    </row>
    <row r="66" spans="1:8" s="79" customFormat="1" ht="12" customHeight="1" x14ac:dyDescent="0.2">
      <c r="A66" s="96" t="s">
        <v>153</v>
      </c>
      <c r="B66" s="84" t="s">
        <v>154</v>
      </c>
      <c r="C66" s="90"/>
      <c r="D66" s="90"/>
      <c r="E66" s="90"/>
      <c r="F66" s="90"/>
      <c r="G66" s="90"/>
      <c r="H66" s="90"/>
    </row>
    <row r="67" spans="1:8" s="79" customFormat="1" ht="12" customHeight="1" x14ac:dyDescent="0.2">
      <c r="A67" s="96" t="s">
        <v>155</v>
      </c>
      <c r="B67" s="84" t="s">
        <v>156</v>
      </c>
      <c r="C67" s="90"/>
      <c r="D67" s="90"/>
      <c r="E67" s="90"/>
      <c r="F67" s="90"/>
      <c r="G67" s="90"/>
      <c r="H67" s="90"/>
    </row>
    <row r="68" spans="1:8" s="79" customFormat="1" ht="12" customHeight="1" thickBot="1" x14ac:dyDescent="0.25">
      <c r="A68" s="97" t="s">
        <v>157</v>
      </c>
      <c r="B68" s="87" t="s">
        <v>158</v>
      </c>
      <c r="C68" s="90"/>
      <c r="D68" s="90"/>
      <c r="E68" s="90"/>
      <c r="F68" s="90"/>
      <c r="G68" s="90"/>
      <c r="H68" s="90"/>
    </row>
    <row r="69" spans="1:8" s="79" customFormat="1" ht="13.5" customHeight="1" thickBot="1" x14ac:dyDescent="0.25">
      <c r="A69" s="93" t="s">
        <v>143</v>
      </c>
      <c r="B69" s="88" t="s">
        <v>160</v>
      </c>
      <c r="C69" s="98"/>
      <c r="D69" s="98"/>
      <c r="E69" s="98"/>
      <c r="F69" s="98"/>
      <c r="G69" s="98"/>
      <c r="H69" s="98"/>
    </row>
    <row r="70" spans="1:8" s="79" customFormat="1" ht="15.75" customHeight="1" thickBot="1" x14ac:dyDescent="0.25">
      <c r="A70" s="93" t="s">
        <v>150</v>
      </c>
      <c r="B70" s="99" t="s">
        <v>426</v>
      </c>
      <c r="C70" s="65">
        <f>+C48+C52+C57+C60+C64+C69</f>
        <v>0</v>
      </c>
      <c r="D70" s="65"/>
      <c r="E70" s="65">
        <f t="shared" ref="E70:H70" si="11">+E48+E52+E57+E60+E64+E69</f>
        <v>0</v>
      </c>
      <c r="F70" s="65">
        <f t="shared" si="11"/>
        <v>0</v>
      </c>
      <c r="G70" s="65">
        <f t="shared" si="11"/>
        <v>0</v>
      </c>
      <c r="H70" s="65">
        <f t="shared" si="11"/>
        <v>0</v>
      </c>
    </row>
    <row r="71" spans="1:8" s="79" customFormat="1" ht="16.5" customHeight="1" thickBot="1" x14ac:dyDescent="0.25">
      <c r="A71" s="100" t="s">
        <v>159</v>
      </c>
      <c r="B71" s="101" t="s">
        <v>427</v>
      </c>
      <c r="C71" s="65">
        <f>+C47+C70</f>
        <v>0</v>
      </c>
      <c r="D71" s="65"/>
      <c r="E71" s="65" t="e">
        <f t="shared" ref="E71:H71" si="12">+E47+E70</f>
        <v>#REF!</v>
      </c>
      <c r="F71" s="65" t="e">
        <f t="shared" si="12"/>
        <v>#REF!</v>
      </c>
      <c r="G71" s="65" t="e">
        <f t="shared" si="12"/>
        <v>#REF!</v>
      </c>
      <c r="H71" s="65" t="e">
        <f t="shared" si="12"/>
        <v>#REF!</v>
      </c>
    </row>
    <row r="72" spans="1:8" s="79" customFormat="1" x14ac:dyDescent="0.2">
      <c r="A72" s="126"/>
      <c r="B72" s="127"/>
      <c r="C72" s="128"/>
      <c r="D72" s="128"/>
      <c r="E72" s="128"/>
      <c r="F72" s="128"/>
      <c r="G72" s="128"/>
      <c r="H72" s="128"/>
    </row>
    <row r="73" spans="1:8" ht="16.5" customHeight="1" x14ac:dyDescent="0.25">
      <c r="A73" s="423" t="s">
        <v>161</v>
      </c>
      <c r="B73" s="423"/>
      <c r="C73" s="423"/>
      <c r="D73" s="204"/>
      <c r="E73" s="204"/>
      <c r="F73" s="204"/>
      <c r="G73" s="204"/>
      <c r="H73" s="204"/>
    </row>
    <row r="74" spans="1:8" ht="16.5" customHeight="1" thickBot="1" x14ac:dyDescent="0.3">
      <c r="A74" s="424" t="s">
        <v>162</v>
      </c>
      <c r="B74" s="424"/>
      <c r="C74" s="274" t="s">
        <v>305</v>
      </c>
      <c r="D74" s="274"/>
      <c r="E74" s="104" t="s">
        <v>95</v>
      </c>
      <c r="F74" s="104" t="s">
        <v>95</v>
      </c>
      <c r="G74" s="104" t="s">
        <v>95</v>
      </c>
      <c r="H74" s="104" t="s">
        <v>95</v>
      </c>
    </row>
    <row r="75" spans="1:8" ht="38.1" customHeight="1" thickBot="1" x14ac:dyDescent="0.3">
      <c r="A75" s="70" t="s">
        <v>96</v>
      </c>
      <c r="B75" s="71" t="s">
        <v>163</v>
      </c>
      <c r="C75" s="275" t="s">
        <v>442</v>
      </c>
      <c r="D75" s="275"/>
      <c r="E75" s="72" t="s">
        <v>277</v>
      </c>
      <c r="F75" s="72" t="s">
        <v>278</v>
      </c>
      <c r="G75" s="72" t="s">
        <v>279</v>
      </c>
      <c r="H75" s="72" t="s">
        <v>278</v>
      </c>
    </row>
    <row r="76" spans="1:8" s="76" customFormat="1" ht="12" customHeight="1" thickBot="1" x14ac:dyDescent="0.25">
      <c r="A76" s="57">
        <v>1</v>
      </c>
      <c r="B76" s="105">
        <v>2</v>
      </c>
      <c r="C76" s="106">
        <v>3</v>
      </c>
      <c r="D76" s="106"/>
      <c r="E76" s="106">
        <v>3</v>
      </c>
      <c r="F76" s="106">
        <v>3</v>
      </c>
      <c r="G76" s="106">
        <v>3</v>
      </c>
      <c r="H76" s="106">
        <v>3</v>
      </c>
    </row>
    <row r="77" spans="1:8" ht="12" customHeight="1" thickBot="1" x14ac:dyDescent="0.3">
      <c r="A77" s="107" t="s">
        <v>4</v>
      </c>
      <c r="B77" s="108" t="s">
        <v>164</v>
      </c>
      <c r="C77" s="109">
        <f>SUM(C78:C82)</f>
        <v>0</v>
      </c>
      <c r="D77" s="109"/>
      <c r="E77" s="109">
        <f t="shared" ref="E77:H77" si="13">SUM(E78:E82)</f>
        <v>0</v>
      </c>
      <c r="F77" s="109">
        <f t="shared" si="13"/>
        <v>0</v>
      </c>
      <c r="G77" s="109">
        <f t="shared" si="13"/>
        <v>0</v>
      </c>
      <c r="H77" s="109">
        <f t="shared" si="13"/>
        <v>0</v>
      </c>
    </row>
    <row r="78" spans="1:8" ht="12" customHeight="1" x14ac:dyDescent="0.25">
      <c r="A78" s="110" t="s">
        <v>5</v>
      </c>
      <c r="B78" s="111" t="s">
        <v>41</v>
      </c>
      <c r="C78" s="112"/>
      <c r="D78" s="112"/>
      <c r="E78" s="112"/>
      <c r="F78" s="112"/>
      <c r="G78" s="112"/>
      <c r="H78" s="112"/>
    </row>
    <row r="79" spans="1:8" ht="12" customHeight="1" x14ac:dyDescent="0.25">
      <c r="A79" s="83" t="s">
        <v>6</v>
      </c>
      <c r="B79" s="19" t="s">
        <v>42</v>
      </c>
      <c r="C79" s="85"/>
      <c r="D79" s="85"/>
      <c r="E79" s="85"/>
      <c r="F79" s="85"/>
      <c r="G79" s="85"/>
      <c r="H79" s="85"/>
    </row>
    <row r="80" spans="1:8" ht="12" customHeight="1" x14ac:dyDescent="0.25">
      <c r="A80" s="83" t="s">
        <v>7</v>
      </c>
      <c r="B80" s="19" t="s">
        <v>43</v>
      </c>
      <c r="C80" s="89"/>
      <c r="D80" s="89"/>
      <c r="E80" s="89"/>
      <c r="F80" s="89"/>
      <c r="G80" s="89"/>
      <c r="H80" s="89"/>
    </row>
    <row r="81" spans="1:8" ht="12" customHeight="1" x14ac:dyDescent="0.25">
      <c r="A81" s="83" t="s">
        <v>8</v>
      </c>
      <c r="B81" s="113" t="s">
        <v>44</v>
      </c>
      <c r="C81" s="89"/>
      <c r="D81" s="89"/>
      <c r="E81" s="89"/>
      <c r="F81" s="89"/>
      <c r="G81" s="89"/>
      <c r="H81" s="89"/>
    </row>
    <row r="82" spans="1:8" ht="12" customHeight="1" thickBot="1" x14ac:dyDescent="0.3">
      <c r="A82" s="83" t="s">
        <v>165</v>
      </c>
      <c r="B82" s="114" t="s">
        <v>45</v>
      </c>
      <c r="C82" s="89"/>
      <c r="D82" s="89"/>
      <c r="E82" s="89"/>
      <c r="F82" s="89"/>
      <c r="G82" s="89"/>
      <c r="H82" s="89"/>
    </row>
    <row r="83" spans="1:8" ht="12" customHeight="1" thickBot="1" x14ac:dyDescent="0.3">
      <c r="A83" s="77" t="s">
        <v>10</v>
      </c>
      <c r="B83" s="116" t="s">
        <v>166</v>
      </c>
      <c r="C83" s="58"/>
      <c r="D83" s="58"/>
      <c r="E83" s="58">
        <f t="shared" ref="E83:H83" si="14">+E84+E86+E88</f>
        <v>0</v>
      </c>
      <c r="F83" s="58">
        <f t="shared" si="14"/>
        <v>0</v>
      </c>
      <c r="G83" s="58">
        <f t="shared" si="14"/>
        <v>0</v>
      </c>
      <c r="H83" s="58">
        <f t="shared" si="14"/>
        <v>0</v>
      </c>
    </row>
    <row r="84" spans="1:8" ht="12" customHeight="1" x14ac:dyDescent="0.25">
      <c r="A84" s="80" t="s">
        <v>11</v>
      </c>
      <c r="B84" s="19" t="s">
        <v>47</v>
      </c>
      <c r="C84" s="82"/>
      <c r="D84" s="82"/>
      <c r="E84" s="82"/>
      <c r="F84" s="82"/>
      <c r="G84" s="82"/>
      <c r="H84" s="82"/>
    </row>
    <row r="85" spans="1:8" ht="12" customHeight="1" x14ac:dyDescent="0.25">
      <c r="A85" s="80" t="s">
        <v>13</v>
      </c>
      <c r="B85" s="117" t="s">
        <v>167</v>
      </c>
      <c r="C85" s="82"/>
      <c r="D85" s="82"/>
      <c r="E85" s="82"/>
      <c r="F85" s="82"/>
      <c r="G85" s="82"/>
      <c r="H85" s="82"/>
    </row>
    <row r="86" spans="1:8" ht="12" customHeight="1" x14ac:dyDescent="0.25">
      <c r="A86" s="80" t="s">
        <v>14</v>
      </c>
      <c r="B86" s="117" t="s">
        <v>48</v>
      </c>
      <c r="C86" s="85"/>
      <c r="D86" s="85"/>
      <c r="E86" s="85"/>
      <c r="F86" s="85"/>
      <c r="G86" s="85"/>
      <c r="H86" s="85"/>
    </row>
    <row r="87" spans="1:8" ht="12" customHeight="1" x14ac:dyDescent="0.25">
      <c r="A87" s="80" t="s">
        <v>15</v>
      </c>
      <c r="B87" s="117" t="s">
        <v>168</v>
      </c>
      <c r="C87" s="61"/>
      <c r="D87" s="61"/>
      <c r="E87" s="61"/>
      <c r="F87" s="61"/>
      <c r="G87" s="61"/>
      <c r="H87" s="61"/>
    </row>
    <row r="88" spans="1:8" ht="12" customHeight="1" thickBot="1" x14ac:dyDescent="0.3">
      <c r="A88" s="80" t="s">
        <v>101</v>
      </c>
      <c r="B88" s="118" t="s">
        <v>169</v>
      </c>
      <c r="C88" s="61"/>
      <c r="D88" s="61"/>
      <c r="E88" s="61"/>
      <c r="F88" s="61"/>
      <c r="G88" s="61"/>
      <c r="H88" s="61"/>
    </row>
    <row r="89" spans="1:8" ht="12" customHeight="1" thickBot="1" x14ac:dyDescent="0.3">
      <c r="A89" s="77" t="s">
        <v>16</v>
      </c>
      <c r="B89" s="24" t="s">
        <v>170</v>
      </c>
      <c r="C89" s="58">
        <f>+C90+C91</f>
        <v>0</v>
      </c>
      <c r="D89" s="58"/>
      <c r="E89" s="58">
        <f t="shared" ref="E89:H89" si="15">+E90+E91</f>
        <v>0</v>
      </c>
      <c r="F89" s="58">
        <f t="shared" si="15"/>
        <v>0</v>
      </c>
      <c r="G89" s="58">
        <f t="shared" si="15"/>
        <v>0</v>
      </c>
      <c r="H89" s="58">
        <f t="shared" si="15"/>
        <v>0</v>
      </c>
    </row>
    <row r="90" spans="1:8" ht="12" customHeight="1" x14ac:dyDescent="0.25">
      <c r="A90" s="80" t="s">
        <v>104</v>
      </c>
      <c r="B90" s="22" t="s">
        <v>171</v>
      </c>
      <c r="C90" s="82"/>
      <c r="D90" s="82"/>
      <c r="E90" s="82"/>
      <c r="F90" s="82"/>
      <c r="G90" s="82"/>
      <c r="H90" s="82"/>
    </row>
    <row r="91" spans="1:8" ht="12" customHeight="1" thickBot="1" x14ac:dyDescent="0.3">
      <c r="A91" s="86" t="s">
        <v>106</v>
      </c>
      <c r="B91" s="117" t="s">
        <v>172</v>
      </c>
      <c r="C91" s="89"/>
      <c r="D91" s="89"/>
      <c r="E91" s="89"/>
      <c r="F91" s="89"/>
      <c r="G91" s="89"/>
      <c r="H91" s="89"/>
    </row>
    <row r="92" spans="1:8" ht="12" customHeight="1" thickBot="1" x14ac:dyDescent="0.3">
      <c r="A92" s="77" t="s">
        <v>17</v>
      </c>
      <c r="B92" s="24" t="s">
        <v>89</v>
      </c>
      <c r="C92" s="58">
        <f>+C77+C83+C89</f>
        <v>0</v>
      </c>
      <c r="D92" s="58"/>
      <c r="E92" s="58">
        <f t="shared" ref="E92:H92" si="16">+E77+E83+E89</f>
        <v>0</v>
      </c>
      <c r="F92" s="58">
        <f t="shared" si="16"/>
        <v>0</v>
      </c>
      <c r="G92" s="58">
        <f t="shared" si="16"/>
        <v>0</v>
      </c>
      <c r="H92" s="58">
        <f t="shared" si="16"/>
        <v>0</v>
      </c>
    </row>
    <row r="93" spans="1:8" ht="12" customHeight="1" thickBot="1" x14ac:dyDescent="0.3">
      <c r="A93" s="77" t="s">
        <v>21</v>
      </c>
      <c r="B93" s="24" t="s">
        <v>57</v>
      </c>
      <c r="C93" s="58">
        <f>+C94+C95+C96</f>
        <v>0</v>
      </c>
      <c r="D93" s="58"/>
      <c r="E93" s="58">
        <f t="shared" ref="E93:H93" si="17">+E94+E95+E96</f>
        <v>0</v>
      </c>
      <c r="F93" s="58">
        <f t="shared" si="17"/>
        <v>0</v>
      </c>
      <c r="G93" s="58">
        <f t="shared" si="17"/>
        <v>0</v>
      </c>
      <c r="H93" s="58">
        <f t="shared" si="17"/>
        <v>0</v>
      </c>
    </row>
    <row r="94" spans="1:8" ht="12" customHeight="1" x14ac:dyDescent="0.25">
      <c r="A94" s="80" t="s">
        <v>22</v>
      </c>
      <c r="B94" s="22" t="s">
        <v>58</v>
      </c>
      <c r="C94" s="61"/>
      <c r="D94" s="61"/>
      <c r="E94" s="61"/>
      <c r="F94" s="61"/>
      <c r="G94" s="61"/>
      <c r="H94" s="61"/>
    </row>
    <row r="95" spans="1:8" ht="12" customHeight="1" x14ac:dyDescent="0.25">
      <c r="A95" s="80" t="s">
        <v>24</v>
      </c>
      <c r="B95" s="22" t="s">
        <v>59</v>
      </c>
      <c r="C95" s="61"/>
      <c r="D95" s="61"/>
      <c r="E95" s="61"/>
      <c r="F95" s="61"/>
      <c r="G95" s="61"/>
      <c r="H95" s="61"/>
    </row>
    <row r="96" spans="1:8" ht="12" customHeight="1" thickBot="1" x14ac:dyDescent="0.3">
      <c r="A96" s="115" t="s">
        <v>26</v>
      </c>
      <c r="B96" s="64" t="s">
        <v>60</v>
      </c>
      <c r="C96" s="61"/>
      <c r="D96" s="61"/>
      <c r="E96" s="61"/>
      <c r="F96" s="61"/>
      <c r="G96" s="61"/>
      <c r="H96" s="61"/>
    </row>
    <row r="97" spans="1:8" ht="12" customHeight="1" thickBot="1" x14ac:dyDescent="0.3">
      <c r="A97" s="77" t="s">
        <v>28</v>
      </c>
      <c r="B97" s="24" t="s">
        <v>61</v>
      </c>
      <c r="C97" s="58">
        <f>+C98+C99+C100+C101</f>
        <v>0</v>
      </c>
      <c r="D97" s="58"/>
      <c r="E97" s="58">
        <f t="shared" ref="E97:H97" si="18">+E98+E99+E100+E101</f>
        <v>0</v>
      </c>
      <c r="F97" s="58">
        <f t="shared" si="18"/>
        <v>0</v>
      </c>
      <c r="G97" s="58">
        <f t="shared" si="18"/>
        <v>0</v>
      </c>
      <c r="H97" s="58">
        <f t="shared" si="18"/>
        <v>0</v>
      </c>
    </row>
    <row r="98" spans="1:8" ht="12" customHeight="1" x14ac:dyDescent="0.25">
      <c r="A98" s="80" t="s">
        <v>62</v>
      </c>
      <c r="B98" s="22" t="s">
        <v>63</v>
      </c>
      <c r="C98" s="61"/>
      <c r="D98" s="61"/>
      <c r="E98" s="61"/>
      <c r="F98" s="61"/>
      <c r="G98" s="61"/>
      <c r="H98" s="61"/>
    </row>
    <row r="99" spans="1:8" ht="12" customHeight="1" x14ac:dyDescent="0.25">
      <c r="A99" s="80" t="s">
        <v>64</v>
      </c>
      <c r="B99" s="22" t="s">
        <v>65</v>
      </c>
      <c r="C99" s="61"/>
      <c r="D99" s="61"/>
      <c r="E99" s="61"/>
      <c r="F99" s="61"/>
      <c r="G99" s="61"/>
      <c r="H99" s="61"/>
    </row>
    <row r="100" spans="1:8" ht="12" customHeight="1" x14ac:dyDescent="0.25">
      <c r="A100" s="80" t="s">
        <v>66</v>
      </c>
      <c r="B100" s="22" t="s">
        <v>67</v>
      </c>
      <c r="C100" s="61"/>
      <c r="D100" s="61"/>
      <c r="E100" s="61"/>
      <c r="F100" s="61"/>
      <c r="G100" s="61"/>
      <c r="H100" s="61"/>
    </row>
    <row r="101" spans="1:8" ht="12" customHeight="1" thickBot="1" x14ac:dyDescent="0.3">
      <c r="A101" s="115" t="s">
        <v>68</v>
      </c>
      <c r="B101" s="64" t="s">
        <v>69</v>
      </c>
      <c r="C101" s="61"/>
      <c r="D101" s="61"/>
      <c r="E101" s="61"/>
      <c r="F101" s="61"/>
      <c r="G101" s="61"/>
      <c r="H101" s="61"/>
    </row>
    <row r="102" spans="1:8" ht="12" customHeight="1" thickBot="1" x14ac:dyDescent="0.3">
      <c r="A102" s="77" t="s">
        <v>30</v>
      </c>
      <c r="B102" s="24" t="s">
        <v>70</v>
      </c>
      <c r="C102" s="65">
        <f>+C103+C104+C106+C107</f>
        <v>0</v>
      </c>
      <c r="D102" s="65"/>
      <c r="E102" s="65">
        <f t="shared" ref="E102:H102" si="19">+E103+E104+E106+E107</f>
        <v>0</v>
      </c>
      <c r="F102" s="65">
        <f t="shared" si="19"/>
        <v>0</v>
      </c>
      <c r="G102" s="65">
        <f t="shared" si="19"/>
        <v>0</v>
      </c>
      <c r="H102" s="65">
        <f t="shared" si="19"/>
        <v>0</v>
      </c>
    </row>
    <row r="103" spans="1:8" ht="12" customHeight="1" x14ac:dyDescent="0.25">
      <c r="A103" s="80" t="s">
        <v>71</v>
      </c>
      <c r="B103" s="22" t="s">
        <v>72</v>
      </c>
      <c r="C103" s="61"/>
      <c r="D103" s="61"/>
      <c r="E103" s="61"/>
      <c r="F103" s="61"/>
      <c r="G103" s="61"/>
      <c r="H103" s="61"/>
    </row>
    <row r="104" spans="1:8" ht="12" customHeight="1" x14ac:dyDescent="0.25">
      <c r="A104" s="80" t="s">
        <v>73</v>
      </c>
      <c r="B104" s="22" t="s">
        <v>74</v>
      </c>
      <c r="C104" s="61"/>
      <c r="D104" s="61"/>
      <c r="E104" s="61"/>
      <c r="F104" s="61"/>
      <c r="G104" s="61"/>
      <c r="H104" s="61"/>
    </row>
    <row r="105" spans="1:8" ht="12" customHeight="1" x14ac:dyDescent="0.25">
      <c r="A105" s="80" t="s">
        <v>75</v>
      </c>
      <c r="B105" s="22" t="s">
        <v>91</v>
      </c>
      <c r="C105" s="61"/>
      <c r="D105" s="61"/>
      <c r="E105" s="61"/>
      <c r="F105" s="61"/>
      <c r="G105" s="61"/>
      <c r="H105" s="61"/>
    </row>
    <row r="106" spans="1:8" ht="12" customHeight="1" x14ac:dyDescent="0.25">
      <c r="A106" s="80" t="s">
        <v>77</v>
      </c>
      <c r="B106" s="22" t="s">
        <v>76</v>
      </c>
      <c r="C106" s="61"/>
      <c r="D106" s="61"/>
      <c r="E106" s="61"/>
      <c r="F106" s="61"/>
      <c r="G106" s="61"/>
      <c r="H106" s="61"/>
    </row>
    <row r="107" spans="1:8" ht="12" customHeight="1" thickBot="1" x14ac:dyDescent="0.3">
      <c r="A107" s="115" t="s">
        <v>90</v>
      </c>
      <c r="B107" s="64" t="s">
        <v>78</v>
      </c>
      <c r="C107" s="61"/>
      <c r="D107" s="61"/>
      <c r="E107" s="61"/>
      <c r="F107" s="61"/>
      <c r="G107" s="61"/>
      <c r="H107" s="61"/>
    </row>
    <row r="108" spans="1:8" ht="12" customHeight="1" thickBot="1" x14ac:dyDescent="0.3">
      <c r="A108" s="77" t="s">
        <v>32</v>
      </c>
      <c r="B108" s="24" t="s">
        <v>79</v>
      </c>
      <c r="C108" s="119">
        <f>+C109+C110+C111+C112</f>
        <v>0</v>
      </c>
      <c r="D108" s="119"/>
      <c r="E108" s="119">
        <f t="shared" ref="E108:H108" si="20">+E109+E110+E111+E112</f>
        <v>0</v>
      </c>
      <c r="F108" s="119">
        <f t="shared" si="20"/>
        <v>0</v>
      </c>
      <c r="G108" s="119">
        <f t="shared" si="20"/>
        <v>0</v>
      </c>
      <c r="H108" s="119">
        <f t="shared" si="20"/>
        <v>0</v>
      </c>
    </row>
    <row r="109" spans="1:8" ht="12" customHeight="1" x14ac:dyDescent="0.25">
      <c r="A109" s="80" t="s">
        <v>80</v>
      </c>
      <c r="B109" s="22" t="s">
        <v>81</v>
      </c>
      <c r="C109" s="61"/>
      <c r="D109" s="61"/>
      <c r="E109" s="61"/>
      <c r="F109" s="61"/>
      <c r="G109" s="61"/>
      <c r="H109" s="61"/>
    </row>
    <row r="110" spans="1:8" ht="12" customHeight="1" x14ac:dyDescent="0.25">
      <c r="A110" s="80" t="s">
        <v>82</v>
      </c>
      <c r="B110" s="22" t="s">
        <v>83</v>
      </c>
      <c r="C110" s="61"/>
      <c r="D110" s="61"/>
      <c r="E110" s="61"/>
      <c r="F110" s="61"/>
      <c r="G110" s="61"/>
      <c r="H110" s="61"/>
    </row>
    <row r="111" spans="1:8" ht="12" customHeight="1" x14ac:dyDescent="0.25">
      <c r="A111" s="80" t="s">
        <v>84</v>
      </c>
      <c r="B111" s="22" t="s">
        <v>85</v>
      </c>
      <c r="C111" s="61"/>
      <c r="D111" s="61"/>
      <c r="E111" s="61"/>
      <c r="F111" s="61"/>
      <c r="G111" s="61"/>
      <c r="H111" s="61"/>
    </row>
    <row r="112" spans="1:8" ht="12" customHeight="1" thickBot="1" x14ac:dyDescent="0.3">
      <c r="A112" s="115" t="s">
        <v>86</v>
      </c>
      <c r="B112" s="64" t="s">
        <v>87</v>
      </c>
      <c r="C112" s="207"/>
      <c r="D112" s="207"/>
      <c r="E112" s="61"/>
      <c r="F112" s="61"/>
      <c r="G112" s="61"/>
      <c r="H112" s="61"/>
    </row>
    <row r="113" spans="1:14" ht="12" customHeight="1" thickBot="1" x14ac:dyDescent="0.3">
      <c r="A113" s="209" t="s">
        <v>34</v>
      </c>
      <c r="B113" s="24" t="s">
        <v>286</v>
      </c>
      <c r="C113" s="208"/>
      <c r="D113" s="206"/>
      <c r="E113" s="206"/>
      <c r="F113" s="206"/>
      <c r="G113" s="206"/>
      <c r="H113" s="206"/>
    </row>
    <row r="114" spans="1:14" ht="15" customHeight="1" thickBot="1" x14ac:dyDescent="0.3">
      <c r="A114" s="77" t="s">
        <v>38</v>
      </c>
      <c r="B114" s="24" t="s">
        <v>287</v>
      </c>
      <c r="C114" s="120">
        <f>+C93+C97+C102+C108</f>
        <v>0</v>
      </c>
      <c r="D114" s="120"/>
      <c r="E114" s="120">
        <f t="shared" ref="E114:H114" si="21">+E93+E97+E102+E108</f>
        <v>0</v>
      </c>
      <c r="F114" s="120">
        <f t="shared" si="21"/>
        <v>0</v>
      </c>
      <c r="G114" s="120">
        <f t="shared" si="21"/>
        <v>0</v>
      </c>
      <c r="H114" s="120">
        <f t="shared" si="21"/>
        <v>0</v>
      </c>
      <c r="K114" s="121"/>
      <c r="L114" s="122"/>
      <c r="M114" s="122"/>
      <c r="N114" s="122"/>
    </row>
    <row r="115" spans="1:14" s="79" customFormat="1" ht="12.95" customHeight="1" thickBot="1" x14ac:dyDescent="0.25">
      <c r="A115" s="123" t="s">
        <v>183</v>
      </c>
      <c r="B115" s="124" t="s">
        <v>288</v>
      </c>
      <c r="C115" s="120">
        <f>+C92+C114</f>
        <v>0</v>
      </c>
      <c r="D115" s="120"/>
      <c r="E115" s="120">
        <f t="shared" ref="E115:H115" si="22">+E92+E114</f>
        <v>0</v>
      </c>
      <c r="F115" s="120">
        <f t="shared" si="22"/>
        <v>0</v>
      </c>
      <c r="G115" s="120">
        <f t="shared" si="22"/>
        <v>0</v>
      </c>
      <c r="H115" s="120">
        <f t="shared" si="22"/>
        <v>0</v>
      </c>
    </row>
    <row r="116" spans="1:14" ht="7.5" customHeight="1" x14ac:dyDescent="0.25"/>
    <row r="117" spans="1:14" x14ac:dyDescent="0.25">
      <c r="A117" s="425" t="s">
        <v>173</v>
      </c>
      <c r="B117" s="425"/>
      <c r="C117" s="425"/>
      <c r="D117" s="205"/>
      <c r="E117" s="205"/>
      <c r="F117" s="205"/>
      <c r="G117" s="205"/>
      <c r="H117" s="205"/>
    </row>
    <row r="118" spans="1:14" ht="15" customHeight="1" thickBot="1" x14ac:dyDescent="0.3">
      <c r="A118" s="422" t="s">
        <v>174</v>
      </c>
      <c r="B118" s="422"/>
      <c r="C118" s="69" t="s">
        <v>305</v>
      </c>
      <c r="D118" s="69"/>
      <c r="E118" s="69" t="s">
        <v>95</v>
      </c>
      <c r="F118" s="69" t="s">
        <v>95</v>
      </c>
      <c r="G118" s="69" t="s">
        <v>95</v>
      </c>
      <c r="H118" s="69" t="s">
        <v>95</v>
      </c>
    </row>
    <row r="119" spans="1:14" ht="13.5" customHeight="1" thickBot="1" x14ac:dyDescent="0.3">
      <c r="A119" s="77">
        <v>1</v>
      </c>
      <c r="B119" s="116" t="s">
        <v>175</v>
      </c>
      <c r="C119" s="58">
        <f>+C47-C92</f>
        <v>0</v>
      </c>
      <c r="D119" s="58"/>
      <c r="E119" s="58" t="e">
        <f t="shared" ref="E119:H119" si="23">+E47-E92</f>
        <v>#REF!</v>
      </c>
      <c r="F119" s="58" t="e">
        <f t="shared" si="23"/>
        <v>#REF!</v>
      </c>
      <c r="G119" s="58" t="e">
        <f t="shared" si="23"/>
        <v>#REF!</v>
      </c>
      <c r="H119" s="58" t="e">
        <f t="shared" si="23"/>
        <v>#REF!</v>
      </c>
    </row>
    <row r="120" spans="1:14" ht="27.75" customHeight="1" thickBot="1" x14ac:dyDescent="0.3">
      <c r="A120" s="77" t="s">
        <v>10</v>
      </c>
      <c r="B120" s="116" t="s">
        <v>176</v>
      </c>
      <c r="C120" s="58">
        <f>+C70-C114</f>
        <v>0</v>
      </c>
      <c r="D120" s="58"/>
      <c r="E120" s="58">
        <f t="shared" ref="E120:H120" si="24">+E70-E114</f>
        <v>0</v>
      </c>
      <c r="F120" s="58">
        <f t="shared" si="24"/>
        <v>0</v>
      </c>
      <c r="G120" s="58">
        <f t="shared" si="24"/>
        <v>0</v>
      </c>
      <c r="H120" s="58">
        <f t="shared" si="24"/>
        <v>0</v>
      </c>
    </row>
  </sheetData>
  <mergeCells count="6">
    <mergeCell ref="A118:B118"/>
    <mergeCell ref="A1:C1"/>
    <mergeCell ref="A2:B2"/>
    <mergeCell ref="A73:C73"/>
    <mergeCell ref="A74:B74"/>
    <mergeCell ref="A117:C117"/>
  </mergeCells>
  <phoneticPr fontId="3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2024. ÉVI KÖLTSÉGVETÉSÁLLAMI (ÁLLAMIGAZGATÁSI) FELADATOK MÉRLEGE&amp;R&amp;"Times New Roman CE,Félkövér dőlt" 1.4. melléklet </oddHeader>
  </headerFooter>
  <rowBreaks count="1" manualBreakCount="1">
    <brk id="71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O65"/>
  <sheetViews>
    <sheetView view="pageBreakPreview" topLeftCell="A19" zoomScale="130" zoomScaleNormal="115" zoomScaleSheetLayoutView="130" workbookViewId="0">
      <selection activeCell="J35" activeCellId="3" sqref="C4 J4 C35 J35"/>
    </sheetView>
  </sheetViews>
  <sheetFormatPr defaultRowHeight="12.75" x14ac:dyDescent="0.25"/>
  <cols>
    <col min="1" max="1" width="5.85546875" style="56" customWidth="1"/>
    <col min="2" max="2" width="47.28515625" style="131" customWidth="1"/>
    <col min="3" max="3" width="14" style="56" customWidth="1"/>
    <col min="4" max="8" width="14" style="56" hidden="1" customWidth="1"/>
    <col min="9" max="9" width="47.28515625" style="56" customWidth="1"/>
    <col min="10" max="10" width="14" style="56" customWidth="1"/>
    <col min="11" max="15" width="14" style="56" hidden="1" customWidth="1"/>
    <col min="16" max="265" width="9.140625" style="56"/>
    <col min="266" max="266" width="5.85546875" style="56" customWidth="1"/>
    <col min="267" max="267" width="47.28515625" style="56" customWidth="1"/>
    <col min="268" max="268" width="14" style="56" customWidth="1"/>
    <col min="269" max="269" width="47.28515625" style="56" customWidth="1"/>
    <col min="270" max="270" width="14" style="56" customWidth="1"/>
    <col min="271" max="271" width="4.140625" style="56" customWidth="1"/>
    <col min="272" max="521" width="9.140625" style="56"/>
    <col min="522" max="522" width="5.85546875" style="56" customWidth="1"/>
    <col min="523" max="523" width="47.28515625" style="56" customWidth="1"/>
    <col min="524" max="524" width="14" style="56" customWidth="1"/>
    <col min="525" max="525" width="47.28515625" style="56" customWidth="1"/>
    <col min="526" max="526" width="14" style="56" customWidth="1"/>
    <col min="527" max="527" width="4.140625" style="56" customWidth="1"/>
    <col min="528" max="777" width="9.140625" style="56"/>
    <col min="778" max="778" width="5.85546875" style="56" customWidth="1"/>
    <col min="779" max="779" width="47.28515625" style="56" customWidth="1"/>
    <col min="780" max="780" width="14" style="56" customWidth="1"/>
    <col min="781" max="781" width="47.28515625" style="56" customWidth="1"/>
    <col min="782" max="782" width="14" style="56" customWidth="1"/>
    <col min="783" max="783" width="4.140625" style="56" customWidth="1"/>
    <col min="784" max="1033" width="9.140625" style="56"/>
    <col min="1034" max="1034" width="5.85546875" style="56" customWidth="1"/>
    <col min="1035" max="1035" width="47.28515625" style="56" customWidth="1"/>
    <col min="1036" max="1036" width="14" style="56" customWidth="1"/>
    <col min="1037" max="1037" width="47.28515625" style="56" customWidth="1"/>
    <col min="1038" max="1038" width="14" style="56" customWidth="1"/>
    <col min="1039" max="1039" width="4.140625" style="56" customWidth="1"/>
    <col min="1040" max="1289" width="9.140625" style="56"/>
    <col min="1290" max="1290" width="5.85546875" style="56" customWidth="1"/>
    <col min="1291" max="1291" width="47.28515625" style="56" customWidth="1"/>
    <col min="1292" max="1292" width="14" style="56" customWidth="1"/>
    <col min="1293" max="1293" width="47.28515625" style="56" customWidth="1"/>
    <col min="1294" max="1294" width="14" style="56" customWidth="1"/>
    <col min="1295" max="1295" width="4.140625" style="56" customWidth="1"/>
    <col min="1296" max="1545" width="9.140625" style="56"/>
    <col min="1546" max="1546" width="5.85546875" style="56" customWidth="1"/>
    <col min="1547" max="1547" width="47.28515625" style="56" customWidth="1"/>
    <col min="1548" max="1548" width="14" style="56" customWidth="1"/>
    <col min="1549" max="1549" width="47.28515625" style="56" customWidth="1"/>
    <col min="1550" max="1550" width="14" style="56" customWidth="1"/>
    <col min="1551" max="1551" width="4.140625" style="56" customWidth="1"/>
    <col min="1552" max="1801" width="9.140625" style="56"/>
    <col min="1802" max="1802" width="5.85546875" style="56" customWidth="1"/>
    <col min="1803" max="1803" width="47.28515625" style="56" customWidth="1"/>
    <col min="1804" max="1804" width="14" style="56" customWidth="1"/>
    <col min="1805" max="1805" width="47.28515625" style="56" customWidth="1"/>
    <col min="1806" max="1806" width="14" style="56" customWidth="1"/>
    <col min="1807" max="1807" width="4.140625" style="56" customWidth="1"/>
    <col min="1808" max="2057" width="9.140625" style="56"/>
    <col min="2058" max="2058" width="5.85546875" style="56" customWidth="1"/>
    <col min="2059" max="2059" width="47.28515625" style="56" customWidth="1"/>
    <col min="2060" max="2060" width="14" style="56" customWidth="1"/>
    <col min="2061" max="2061" width="47.28515625" style="56" customWidth="1"/>
    <col min="2062" max="2062" width="14" style="56" customWidth="1"/>
    <col min="2063" max="2063" width="4.140625" style="56" customWidth="1"/>
    <col min="2064" max="2313" width="9.140625" style="56"/>
    <col min="2314" max="2314" width="5.85546875" style="56" customWidth="1"/>
    <col min="2315" max="2315" width="47.28515625" style="56" customWidth="1"/>
    <col min="2316" max="2316" width="14" style="56" customWidth="1"/>
    <col min="2317" max="2317" width="47.28515625" style="56" customWidth="1"/>
    <col min="2318" max="2318" width="14" style="56" customWidth="1"/>
    <col min="2319" max="2319" width="4.140625" style="56" customWidth="1"/>
    <col min="2320" max="2569" width="9.140625" style="56"/>
    <col min="2570" max="2570" width="5.85546875" style="56" customWidth="1"/>
    <col min="2571" max="2571" width="47.28515625" style="56" customWidth="1"/>
    <col min="2572" max="2572" width="14" style="56" customWidth="1"/>
    <col min="2573" max="2573" width="47.28515625" style="56" customWidth="1"/>
    <col min="2574" max="2574" width="14" style="56" customWidth="1"/>
    <col min="2575" max="2575" width="4.140625" style="56" customWidth="1"/>
    <col min="2576" max="2825" width="9.140625" style="56"/>
    <col min="2826" max="2826" width="5.85546875" style="56" customWidth="1"/>
    <col min="2827" max="2827" width="47.28515625" style="56" customWidth="1"/>
    <col min="2828" max="2828" width="14" style="56" customWidth="1"/>
    <col min="2829" max="2829" width="47.28515625" style="56" customWidth="1"/>
    <col min="2830" max="2830" width="14" style="56" customWidth="1"/>
    <col min="2831" max="2831" width="4.140625" style="56" customWidth="1"/>
    <col min="2832" max="3081" width="9.140625" style="56"/>
    <col min="3082" max="3082" width="5.85546875" style="56" customWidth="1"/>
    <col min="3083" max="3083" width="47.28515625" style="56" customWidth="1"/>
    <col min="3084" max="3084" width="14" style="56" customWidth="1"/>
    <col min="3085" max="3085" width="47.28515625" style="56" customWidth="1"/>
    <col min="3086" max="3086" width="14" style="56" customWidth="1"/>
    <col min="3087" max="3087" width="4.140625" style="56" customWidth="1"/>
    <col min="3088" max="3337" width="9.140625" style="56"/>
    <col min="3338" max="3338" width="5.85546875" style="56" customWidth="1"/>
    <col min="3339" max="3339" width="47.28515625" style="56" customWidth="1"/>
    <col min="3340" max="3340" width="14" style="56" customWidth="1"/>
    <col min="3341" max="3341" width="47.28515625" style="56" customWidth="1"/>
    <col min="3342" max="3342" width="14" style="56" customWidth="1"/>
    <col min="3343" max="3343" width="4.140625" style="56" customWidth="1"/>
    <col min="3344" max="3593" width="9.140625" style="56"/>
    <col min="3594" max="3594" width="5.85546875" style="56" customWidth="1"/>
    <col min="3595" max="3595" width="47.28515625" style="56" customWidth="1"/>
    <col min="3596" max="3596" width="14" style="56" customWidth="1"/>
    <col min="3597" max="3597" width="47.28515625" style="56" customWidth="1"/>
    <col min="3598" max="3598" width="14" style="56" customWidth="1"/>
    <col min="3599" max="3599" width="4.140625" style="56" customWidth="1"/>
    <col min="3600" max="3849" width="9.140625" style="56"/>
    <col min="3850" max="3850" width="5.85546875" style="56" customWidth="1"/>
    <col min="3851" max="3851" width="47.28515625" style="56" customWidth="1"/>
    <col min="3852" max="3852" width="14" style="56" customWidth="1"/>
    <col min="3853" max="3853" width="47.28515625" style="56" customWidth="1"/>
    <col min="3854" max="3854" width="14" style="56" customWidth="1"/>
    <col min="3855" max="3855" width="4.140625" style="56" customWidth="1"/>
    <col min="3856" max="4105" width="9.140625" style="56"/>
    <col min="4106" max="4106" width="5.85546875" style="56" customWidth="1"/>
    <col min="4107" max="4107" width="47.28515625" style="56" customWidth="1"/>
    <col min="4108" max="4108" width="14" style="56" customWidth="1"/>
    <col min="4109" max="4109" width="47.28515625" style="56" customWidth="1"/>
    <col min="4110" max="4110" width="14" style="56" customWidth="1"/>
    <col min="4111" max="4111" width="4.140625" style="56" customWidth="1"/>
    <col min="4112" max="4361" width="9.140625" style="56"/>
    <col min="4362" max="4362" width="5.85546875" style="56" customWidth="1"/>
    <col min="4363" max="4363" width="47.28515625" style="56" customWidth="1"/>
    <col min="4364" max="4364" width="14" style="56" customWidth="1"/>
    <col min="4365" max="4365" width="47.28515625" style="56" customWidth="1"/>
    <col min="4366" max="4366" width="14" style="56" customWidth="1"/>
    <col min="4367" max="4367" width="4.140625" style="56" customWidth="1"/>
    <col min="4368" max="4617" width="9.140625" style="56"/>
    <col min="4618" max="4618" width="5.85546875" style="56" customWidth="1"/>
    <col min="4619" max="4619" width="47.28515625" style="56" customWidth="1"/>
    <col min="4620" max="4620" width="14" style="56" customWidth="1"/>
    <col min="4621" max="4621" width="47.28515625" style="56" customWidth="1"/>
    <col min="4622" max="4622" width="14" style="56" customWidth="1"/>
    <col min="4623" max="4623" width="4.140625" style="56" customWidth="1"/>
    <col min="4624" max="4873" width="9.140625" style="56"/>
    <col min="4874" max="4874" width="5.85546875" style="56" customWidth="1"/>
    <col min="4875" max="4875" width="47.28515625" style="56" customWidth="1"/>
    <col min="4876" max="4876" width="14" style="56" customWidth="1"/>
    <col min="4877" max="4877" width="47.28515625" style="56" customWidth="1"/>
    <col min="4878" max="4878" width="14" style="56" customWidth="1"/>
    <col min="4879" max="4879" width="4.140625" style="56" customWidth="1"/>
    <col min="4880" max="5129" width="9.140625" style="56"/>
    <col min="5130" max="5130" width="5.85546875" style="56" customWidth="1"/>
    <col min="5131" max="5131" width="47.28515625" style="56" customWidth="1"/>
    <col min="5132" max="5132" width="14" style="56" customWidth="1"/>
    <col min="5133" max="5133" width="47.28515625" style="56" customWidth="1"/>
    <col min="5134" max="5134" width="14" style="56" customWidth="1"/>
    <col min="5135" max="5135" width="4.140625" style="56" customWidth="1"/>
    <col min="5136" max="5385" width="9.140625" style="56"/>
    <col min="5386" max="5386" width="5.85546875" style="56" customWidth="1"/>
    <col min="5387" max="5387" width="47.28515625" style="56" customWidth="1"/>
    <col min="5388" max="5388" width="14" style="56" customWidth="1"/>
    <col min="5389" max="5389" width="47.28515625" style="56" customWidth="1"/>
    <col min="5390" max="5390" width="14" style="56" customWidth="1"/>
    <col min="5391" max="5391" width="4.140625" style="56" customWidth="1"/>
    <col min="5392" max="5641" width="9.140625" style="56"/>
    <col min="5642" max="5642" width="5.85546875" style="56" customWidth="1"/>
    <col min="5643" max="5643" width="47.28515625" style="56" customWidth="1"/>
    <col min="5644" max="5644" width="14" style="56" customWidth="1"/>
    <col min="5645" max="5645" width="47.28515625" style="56" customWidth="1"/>
    <col min="5646" max="5646" width="14" style="56" customWidth="1"/>
    <col min="5647" max="5647" width="4.140625" style="56" customWidth="1"/>
    <col min="5648" max="5897" width="9.140625" style="56"/>
    <col min="5898" max="5898" width="5.85546875" style="56" customWidth="1"/>
    <col min="5899" max="5899" width="47.28515625" style="56" customWidth="1"/>
    <col min="5900" max="5900" width="14" style="56" customWidth="1"/>
    <col min="5901" max="5901" width="47.28515625" style="56" customWidth="1"/>
    <col min="5902" max="5902" width="14" style="56" customWidth="1"/>
    <col min="5903" max="5903" width="4.140625" style="56" customWidth="1"/>
    <col min="5904" max="6153" width="9.140625" style="56"/>
    <col min="6154" max="6154" width="5.85546875" style="56" customWidth="1"/>
    <col min="6155" max="6155" width="47.28515625" style="56" customWidth="1"/>
    <col min="6156" max="6156" width="14" style="56" customWidth="1"/>
    <col min="6157" max="6157" width="47.28515625" style="56" customWidth="1"/>
    <col min="6158" max="6158" width="14" style="56" customWidth="1"/>
    <col min="6159" max="6159" width="4.140625" style="56" customWidth="1"/>
    <col min="6160" max="6409" width="9.140625" style="56"/>
    <col min="6410" max="6410" width="5.85546875" style="56" customWidth="1"/>
    <col min="6411" max="6411" width="47.28515625" style="56" customWidth="1"/>
    <col min="6412" max="6412" width="14" style="56" customWidth="1"/>
    <col min="6413" max="6413" width="47.28515625" style="56" customWidth="1"/>
    <col min="6414" max="6414" width="14" style="56" customWidth="1"/>
    <col min="6415" max="6415" width="4.140625" style="56" customWidth="1"/>
    <col min="6416" max="6665" width="9.140625" style="56"/>
    <col min="6666" max="6666" width="5.85546875" style="56" customWidth="1"/>
    <col min="6667" max="6667" width="47.28515625" style="56" customWidth="1"/>
    <col min="6668" max="6668" width="14" style="56" customWidth="1"/>
    <col min="6669" max="6669" width="47.28515625" style="56" customWidth="1"/>
    <col min="6670" max="6670" width="14" style="56" customWidth="1"/>
    <col min="6671" max="6671" width="4.140625" style="56" customWidth="1"/>
    <col min="6672" max="6921" width="9.140625" style="56"/>
    <col min="6922" max="6922" width="5.85546875" style="56" customWidth="1"/>
    <col min="6923" max="6923" width="47.28515625" style="56" customWidth="1"/>
    <col min="6924" max="6924" width="14" style="56" customWidth="1"/>
    <col min="6925" max="6925" width="47.28515625" style="56" customWidth="1"/>
    <col min="6926" max="6926" width="14" style="56" customWidth="1"/>
    <col min="6927" max="6927" width="4.140625" style="56" customWidth="1"/>
    <col min="6928" max="7177" width="9.140625" style="56"/>
    <col min="7178" max="7178" width="5.85546875" style="56" customWidth="1"/>
    <col min="7179" max="7179" width="47.28515625" style="56" customWidth="1"/>
    <col min="7180" max="7180" width="14" style="56" customWidth="1"/>
    <col min="7181" max="7181" width="47.28515625" style="56" customWidth="1"/>
    <col min="7182" max="7182" width="14" style="56" customWidth="1"/>
    <col min="7183" max="7183" width="4.140625" style="56" customWidth="1"/>
    <col min="7184" max="7433" width="9.140625" style="56"/>
    <col min="7434" max="7434" width="5.85546875" style="56" customWidth="1"/>
    <col min="7435" max="7435" width="47.28515625" style="56" customWidth="1"/>
    <col min="7436" max="7436" width="14" style="56" customWidth="1"/>
    <col min="7437" max="7437" width="47.28515625" style="56" customWidth="1"/>
    <col min="7438" max="7438" width="14" style="56" customWidth="1"/>
    <col min="7439" max="7439" width="4.140625" style="56" customWidth="1"/>
    <col min="7440" max="7689" width="9.140625" style="56"/>
    <col min="7690" max="7690" width="5.85546875" style="56" customWidth="1"/>
    <col min="7691" max="7691" width="47.28515625" style="56" customWidth="1"/>
    <col min="7692" max="7692" width="14" style="56" customWidth="1"/>
    <col min="7693" max="7693" width="47.28515625" style="56" customWidth="1"/>
    <col min="7694" max="7694" width="14" style="56" customWidth="1"/>
    <col min="7695" max="7695" width="4.140625" style="56" customWidth="1"/>
    <col min="7696" max="7945" width="9.140625" style="56"/>
    <col min="7946" max="7946" width="5.85546875" style="56" customWidth="1"/>
    <col min="7947" max="7947" width="47.28515625" style="56" customWidth="1"/>
    <col min="7948" max="7948" width="14" style="56" customWidth="1"/>
    <col min="7949" max="7949" width="47.28515625" style="56" customWidth="1"/>
    <col min="7950" max="7950" width="14" style="56" customWidth="1"/>
    <col min="7951" max="7951" width="4.140625" style="56" customWidth="1"/>
    <col min="7952" max="8201" width="9.140625" style="56"/>
    <col min="8202" max="8202" width="5.85546875" style="56" customWidth="1"/>
    <col min="8203" max="8203" width="47.28515625" style="56" customWidth="1"/>
    <col min="8204" max="8204" width="14" style="56" customWidth="1"/>
    <col min="8205" max="8205" width="47.28515625" style="56" customWidth="1"/>
    <col min="8206" max="8206" width="14" style="56" customWidth="1"/>
    <col min="8207" max="8207" width="4.140625" style="56" customWidth="1"/>
    <col min="8208" max="8457" width="9.140625" style="56"/>
    <col min="8458" max="8458" width="5.85546875" style="56" customWidth="1"/>
    <col min="8459" max="8459" width="47.28515625" style="56" customWidth="1"/>
    <col min="8460" max="8460" width="14" style="56" customWidth="1"/>
    <col min="8461" max="8461" width="47.28515625" style="56" customWidth="1"/>
    <col min="8462" max="8462" width="14" style="56" customWidth="1"/>
    <col min="8463" max="8463" width="4.140625" style="56" customWidth="1"/>
    <col min="8464" max="8713" width="9.140625" style="56"/>
    <col min="8714" max="8714" width="5.85546875" style="56" customWidth="1"/>
    <col min="8715" max="8715" width="47.28515625" style="56" customWidth="1"/>
    <col min="8716" max="8716" width="14" style="56" customWidth="1"/>
    <col min="8717" max="8717" width="47.28515625" style="56" customWidth="1"/>
    <col min="8718" max="8718" width="14" style="56" customWidth="1"/>
    <col min="8719" max="8719" width="4.140625" style="56" customWidth="1"/>
    <col min="8720" max="8969" width="9.140625" style="56"/>
    <col min="8970" max="8970" width="5.85546875" style="56" customWidth="1"/>
    <col min="8971" max="8971" width="47.28515625" style="56" customWidth="1"/>
    <col min="8972" max="8972" width="14" style="56" customWidth="1"/>
    <col min="8973" max="8973" width="47.28515625" style="56" customWidth="1"/>
    <col min="8974" max="8974" width="14" style="56" customWidth="1"/>
    <col min="8975" max="8975" width="4.140625" style="56" customWidth="1"/>
    <col min="8976" max="9225" width="9.140625" style="56"/>
    <col min="9226" max="9226" width="5.85546875" style="56" customWidth="1"/>
    <col min="9227" max="9227" width="47.28515625" style="56" customWidth="1"/>
    <col min="9228" max="9228" width="14" style="56" customWidth="1"/>
    <col min="9229" max="9229" width="47.28515625" style="56" customWidth="1"/>
    <col min="9230" max="9230" width="14" style="56" customWidth="1"/>
    <col min="9231" max="9231" width="4.140625" style="56" customWidth="1"/>
    <col min="9232" max="9481" width="9.140625" style="56"/>
    <col min="9482" max="9482" width="5.85546875" style="56" customWidth="1"/>
    <col min="9483" max="9483" width="47.28515625" style="56" customWidth="1"/>
    <col min="9484" max="9484" width="14" style="56" customWidth="1"/>
    <col min="9485" max="9485" width="47.28515625" style="56" customWidth="1"/>
    <col min="9486" max="9486" width="14" style="56" customWidth="1"/>
    <col min="9487" max="9487" width="4.140625" style="56" customWidth="1"/>
    <col min="9488" max="9737" width="9.140625" style="56"/>
    <col min="9738" max="9738" width="5.85546875" style="56" customWidth="1"/>
    <col min="9739" max="9739" width="47.28515625" style="56" customWidth="1"/>
    <col min="9740" max="9740" width="14" style="56" customWidth="1"/>
    <col min="9741" max="9741" width="47.28515625" style="56" customWidth="1"/>
    <col min="9742" max="9742" width="14" style="56" customWidth="1"/>
    <col min="9743" max="9743" width="4.140625" style="56" customWidth="1"/>
    <col min="9744" max="9993" width="9.140625" style="56"/>
    <col min="9994" max="9994" width="5.85546875" style="56" customWidth="1"/>
    <col min="9995" max="9995" width="47.28515625" style="56" customWidth="1"/>
    <col min="9996" max="9996" width="14" style="56" customWidth="1"/>
    <col min="9997" max="9997" width="47.28515625" style="56" customWidth="1"/>
    <col min="9998" max="9998" width="14" style="56" customWidth="1"/>
    <col min="9999" max="9999" width="4.140625" style="56" customWidth="1"/>
    <col min="10000" max="10249" width="9.140625" style="56"/>
    <col min="10250" max="10250" width="5.85546875" style="56" customWidth="1"/>
    <col min="10251" max="10251" width="47.28515625" style="56" customWidth="1"/>
    <col min="10252" max="10252" width="14" style="56" customWidth="1"/>
    <col min="10253" max="10253" width="47.28515625" style="56" customWidth="1"/>
    <col min="10254" max="10254" width="14" style="56" customWidth="1"/>
    <col min="10255" max="10255" width="4.140625" style="56" customWidth="1"/>
    <col min="10256" max="10505" width="9.140625" style="56"/>
    <col min="10506" max="10506" width="5.85546875" style="56" customWidth="1"/>
    <col min="10507" max="10507" width="47.28515625" style="56" customWidth="1"/>
    <col min="10508" max="10508" width="14" style="56" customWidth="1"/>
    <col min="10509" max="10509" width="47.28515625" style="56" customWidth="1"/>
    <col min="10510" max="10510" width="14" style="56" customWidth="1"/>
    <col min="10511" max="10511" width="4.140625" style="56" customWidth="1"/>
    <col min="10512" max="10761" width="9.140625" style="56"/>
    <col min="10762" max="10762" width="5.85546875" style="56" customWidth="1"/>
    <col min="10763" max="10763" width="47.28515625" style="56" customWidth="1"/>
    <col min="10764" max="10764" width="14" style="56" customWidth="1"/>
    <col min="10765" max="10765" width="47.28515625" style="56" customWidth="1"/>
    <col min="10766" max="10766" width="14" style="56" customWidth="1"/>
    <col min="10767" max="10767" width="4.140625" style="56" customWidth="1"/>
    <col min="10768" max="11017" width="9.140625" style="56"/>
    <col min="11018" max="11018" width="5.85546875" style="56" customWidth="1"/>
    <col min="11019" max="11019" width="47.28515625" style="56" customWidth="1"/>
    <col min="11020" max="11020" width="14" style="56" customWidth="1"/>
    <col min="11021" max="11021" width="47.28515625" style="56" customWidth="1"/>
    <col min="11022" max="11022" width="14" style="56" customWidth="1"/>
    <col min="11023" max="11023" width="4.140625" style="56" customWidth="1"/>
    <col min="11024" max="11273" width="9.140625" style="56"/>
    <col min="11274" max="11274" width="5.85546875" style="56" customWidth="1"/>
    <col min="11275" max="11275" width="47.28515625" style="56" customWidth="1"/>
    <col min="11276" max="11276" width="14" style="56" customWidth="1"/>
    <col min="11277" max="11277" width="47.28515625" style="56" customWidth="1"/>
    <col min="11278" max="11278" width="14" style="56" customWidth="1"/>
    <col min="11279" max="11279" width="4.140625" style="56" customWidth="1"/>
    <col min="11280" max="11529" width="9.140625" style="56"/>
    <col min="11530" max="11530" width="5.85546875" style="56" customWidth="1"/>
    <col min="11531" max="11531" width="47.28515625" style="56" customWidth="1"/>
    <col min="11532" max="11532" width="14" style="56" customWidth="1"/>
    <col min="11533" max="11533" width="47.28515625" style="56" customWidth="1"/>
    <col min="11534" max="11534" width="14" style="56" customWidth="1"/>
    <col min="11535" max="11535" width="4.140625" style="56" customWidth="1"/>
    <col min="11536" max="11785" width="9.140625" style="56"/>
    <col min="11786" max="11786" width="5.85546875" style="56" customWidth="1"/>
    <col min="11787" max="11787" width="47.28515625" style="56" customWidth="1"/>
    <col min="11788" max="11788" width="14" style="56" customWidth="1"/>
    <col min="11789" max="11789" width="47.28515625" style="56" customWidth="1"/>
    <col min="11790" max="11790" width="14" style="56" customWidth="1"/>
    <col min="11791" max="11791" width="4.140625" style="56" customWidth="1"/>
    <col min="11792" max="12041" width="9.140625" style="56"/>
    <col min="12042" max="12042" width="5.85546875" style="56" customWidth="1"/>
    <col min="12043" max="12043" width="47.28515625" style="56" customWidth="1"/>
    <col min="12044" max="12044" width="14" style="56" customWidth="1"/>
    <col min="12045" max="12045" width="47.28515625" style="56" customWidth="1"/>
    <col min="12046" max="12046" width="14" style="56" customWidth="1"/>
    <col min="12047" max="12047" width="4.140625" style="56" customWidth="1"/>
    <col min="12048" max="12297" width="9.140625" style="56"/>
    <col min="12298" max="12298" width="5.85546875" style="56" customWidth="1"/>
    <col min="12299" max="12299" width="47.28515625" style="56" customWidth="1"/>
    <col min="12300" max="12300" width="14" style="56" customWidth="1"/>
    <col min="12301" max="12301" width="47.28515625" style="56" customWidth="1"/>
    <col min="12302" max="12302" width="14" style="56" customWidth="1"/>
    <col min="12303" max="12303" width="4.140625" style="56" customWidth="1"/>
    <col min="12304" max="12553" width="9.140625" style="56"/>
    <col min="12554" max="12554" width="5.85546875" style="56" customWidth="1"/>
    <col min="12555" max="12555" width="47.28515625" style="56" customWidth="1"/>
    <col min="12556" max="12556" width="14" style="56" customWidth="1"/>
    <col min="12557" max="12557" width="47.28515625" style="56" customWidth="1"/>
    <col min="12558" max="12558" width="14" style="56" customWidth="1"/>
    <col min="12559" max="12559" width="4.140625" style="56" customWidth="1"/>
    <col min="12560" max="12809" width="9.140625" style="56"/>
    <col min="12810" max="12810" width="5.85546875" style="56" customWidth="1"/>
    <col min="12811" max="12811" width="47.28515625" style="56" customWidth="1"/>
    <col min="12812" max="12812" width="14" style="56" customWidth="1"/>
    <col min="12813" max="12813" width="47.28515625" style="56" customWidth="1"/>
    <col min="12814" max="12814" width="14" style="56" customWidth="1"/>
    <col min="12815" max="12815" width="4.140625" style="56" customWidth="1"/>
    <col min="12816" max="13065" width="9.140625" style="56"/>
    <col min="13066" max="13066" width="5.85546875" style="56" customWidth="1"/>
    <col min="13067" max="13067" width="47.28515625" style="56" customWidth="1"/>
    <col min="13068" max="13068" width="14" style="56" customWidth="1"/>
    <col min="13069" max="13069" width="47.28515625" style="56" customWidth="1"/>
    <col min="13070" max="13070" width="14" style="56" customWidth="1"/>
    <col min="13071" max="13071" width="4.140625" style="56" customWidth="1"/>
    <col min="13072" max="13321" width="9.140625" style="56"/>
    <col min="13322" max="13322" width="5.85546875" style="56" customWidth="1"/>
    <col min="13323" max="13323" width="47.28515625" style="56" customWidth="1"/>
    <col min="13324" max="13324" width="14" style="56" customWidth="1"/>
    <col min="13325" max="13325" width="47.28515625" style="56" customWidth="1"/>
    <col min="13326" max="13326" width="14" style="56" customWidth="1"/>
    <col min="13327" max="13327" width="4.140625" style="56" customWidth="1"/>
    <col min="13328" max="13577" width="9.140625" style="56"/>
    <col min="13578" max="13578" width="5.85546875" style="56" customWidth="1"/>
    <col min="13579" max="13579" width="47.28515625" style="56" customWidth="1"/>
    <col min="13580" max="13580" width="14" style="56" customWidth="1"/>
    <col min="13581" max="13581" width="47.28515625" style="56" customWidth="1"/>
    <col min="13582" max="13582" width="14" style="56" customWidth="1"/>
    <col min="13583" max="13583" width="4.140625" style="56" customWidth="1"/>
    <col min="13584" max="13833" width="9.140625" style="56"/>
    <col min="13834" max="13834" width="5.85546875" style="56" customWidth="1"/>
    <col min="13835" max="13835" width="47.28515625" style="56" customWidth="1"/>
    <col min="13836" max="13836" width="14" style="56" customWidth="1"/>
    <col min="13837" max="13837" width="47.28515625" style="56" customWidth="1"/>
    <col min="13838" max="13838" width="14" style="56" customWidth="1"/>
    <col min="13839" max="13839" width="4.140625" style="56" customWidth="1"/>
    <col min="13840" max="14089" width="9.140625" style="56"/>
    <col min="14090" max="14090" width="5.85546875" style="56" customWidth="1"/>
    <col min="14091" max="14091" width="47.28515625" style="56" customWidth="1"/>
    <col min="14092" max="14092" width="14" style="56" customWidth="1"/>
    <col min="14093" max="14093" width="47.28515625" style="56" customWidth="1"/>
    <col min="14094" max="14094" width="14" style="56" customWidth="1"/>
    <col min="14095" max="14095" width="4.140625" style="56" customWidth="1"/>
    <col min="14096" max="14345" width="9.140625" style="56"/>
    <col min="14346" max="14346" width="5.85546875" style="56" customWidth="1"/>
    <col min="14347" max="14347" width="47.28515625" style="56" customWidth="1"/>
    <col min="14348" max="14348" width="14" style="56" customWidth="1"/>
    <col min="14349" max="14349" width="47.28515625" style="56" customWidth="1"/>
    <col min="14350" max="14350" width="14" style="56" customWidth="1"/>
    <col min="14351" max="14351" width="4.140625" style="56" customWidth="1"/>
    <col min="14352" max="14601" width="9.140625" style="56"/>
    <col min="14602" max="14602" width="5.85546875" style="56" customWidth="1"/>
    <col min="14603" max="14603" width="47.28515625" style="56" customWidth="1"/>
    <col min="14604" max="14604" width="14" style="56" customWidth="1"/>
    <col min="14605" max="14605" width="47.28515625" style="56" customWidth="1"/>
    <col min="14606" max="14606" width="14" style="56" customWidth="1"/>
    <col min="14607" max="14607" width="4.140625" style="56" customWidth="1"/>
    <col min="14608" max="14857" width="9.140625" style="56"/>
    <col min="14858" max="14858" width="5.85546875" style="56" customWidth="1"/>
    <col min="14859" max="14859" width="47.28515625" style="56" customWidth="1"/>
    <col min="14860" max="14860" width="14" style="56" customWidth="1"/>
    <col min="14861" max="14861" width="47.28515625" style="56" customWidth="1"/>
    <col min="14862" max="14862" width="14" style="56" customWidth="1"/>
    <col min="14863" max="14863" width="4.140625" style="56" customWidth="1"/>
    <col min="14864" max="15113" width="9.140625" style="56"/>
    <col min="15114" max="15114" width="5.85546875" style="56" customWidth="1"/>
    <col min="15115" max="15115" width="47.28515625" style="56" customWidth="1"/>
    <col min="15116" max="15116" width="14" style="56" customWidth="1"/>
    <col min="15117" max="15117" width="47.28515625" style="56" customWidth="1"/>
    <col min="15118" max="15118" width="14" style="56" customWidth="1"/>
    <col min="15119" max="15119" width="4.140625" style="56" customWidth="1"/>
    <col min="15120" max="15369" width="9.140625" style="56"/>
    <col min="15370" max="15370" width="5.85546875" style="56" customWidth="1"/>
    <col min="15371" max="15371" width="47.28515625" style="56" customWidth="1"/>
    <col min="15372" max="15372" width="14" style="56" customWidth="1"/>
    <col min="15373" max="15373" width="47.28515625" style="56" customWidth="1"/>
    <col min="15374" max="15374" width="14" style="56" customWidth="1"/>
    <col min="15375" max="15375" width="4.140625" style="56" customWidth="1"/>
    <col min="15376" max="15625" width="9.140625" style="56"/>
    <col min="15626" max="15626" width="5.85546875" style="56" customWidth="1"/>
    <col min="15627" max="15627" width="47.28515625" style="56" customWidth="1"/>
    <col min="15628" max="15628" width="14" style="56" customWidth="1"/>
    <col min="15629" max="15629" width="47.28515625" style="56" customWidth="1"/>
    <col min="15630" max="15630" width="14" style="56" customWidth="1"/>
    <col min="15631" max="15631" width="4.140625" style="56" customWidth="1"/>
    <col min="15632" max="15881" width="9.140625" style="56"/>
    <col min="15882" max="15882" width="5.85546875" style="56" customWidth="1"/>
    <col min="15883" max="15883" width="47.28515625" style="56" customWidth="1"/>
    <col min="15884" max="15884" width="14" style="56" customWidth="1"/>
    <col min="15885" max="15885" width="47.28515625" style="56" customWidth="1"/>
    <col min="15886" max="15886" width="14" style="56" customWidth="1"/>
    <col min="15887" max="15887" width="4.140625" style="56" customWidth="1"/>
    <col min="15888" max="16137" width="9.140625" style="56"/>
    <col min="16138" max="16138" width="5.85546875" style="56" customWidth="1"/>
    <col min="16139" max="16139" width="47.28515625" style="56" customWidth="1"/>
    <col min="16140" max="16140" width="14" style="56" customWidth="1"/>
    <col min="16141" max="16141" width="47.28515625" style="56" customWidth="1"/>
    <col min="16142" max="16142" width="14" style="56" customWidth="1"/>
    <col min="16143" max="16143" width="4.140625" style="56" customWidth="1"/>
    <col min="16144" max="16384" width="9.140625" style="56"/>
  </cols>
  <sheetData>
    <row r="1" spans="1:15" ht="39.75" customHeight="1" x14ac:dyDescent="0.25">
      <c r="B1" s="129" t="s">
        <v>351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ht="14.25" thickBot="1" x14ac:dyDescent="0.3">
      <c r="J2" s="69" t="s">
        <v>305</v>
      </c>
      <c r="K2" s="312"/>
      <c r="L2" s="132" t="s">
        <v>177</v>
      </c>
      <c r="M2" s="132" t="s">
        <v>177</v>
      </c>
      <c r="N2" s="132" t="s">
        <v>177</v>
      </c>
      <c r="O2" s="132" t="s">
        <v>177</v>
      </c>
    </row>
    <row r="3" spans="1:15" ht="18" customHeight="1" thickBot="1" x14ac:dyDescent="0.3">
      <c r="A3" s="426" t="s">
        <v>96</v>
      </c>
      <c r="B3" s="133" t="s">
        <v>3</v>
      </c>
      <c r="C3" s="134"/>
      <c r="D3" s="134"/>
      <c r="E3" s="134"/>
      <c r="F3" s="134"/>
      <c r="G3" s="134"/>
      <c r="H3" s="134"/>
      <c r="I3" s="133" t="s">
        <v>39</v>
      </c>
      <c r="J3" s="135"/>
      <c r="K3" s="135"/>
      <c r="L3" s="135"/>
      <c r="M3" s="135"/>
      <c r="N3" s="135"/>
      <c r="O3" s="135"/>
    </row>
    <row r="4" spans="1:15" s="137" customFormat="1" ht="35.25" customHeight="1" thickBot="1" x14ac:dyDescent="0.3">
      <c r="A4" s="427"/>
      <c r="B4" s="136" t="s">
        <v>178</v>
      </c>
      <c r="C4" s="72" t="s">
        <v>442</v>
      </c>
      <c r="D4" s="72"/>
      <c r="E4" s="72" t="s">
        <v>277</v>
      </c>
      <c r="F4" s="72" t="s">
        <v>278</v>
      </c>
      <c r="G4" s="72" t="s">
        <v>279</v>
      </c>
      <c r="H4" s="72" t="s">
        <v>278</v>
      </c>
      <c r="I4" s="136" t="s">
        <v>178</v>
      </c>
      <c r="J4" s="72" t="s">
        <v>442</v>
      </c>
      <c r="K4" s="72"/>
      <c r="L4" s="72" t="s">
        <v>277</v>
      </c>
      <c r="M4" s="72" t="s">
        <v>278</v>
      </c>
      <c r="N4" s="72" t="s">
        <v>279</v>
      </c>
      <c r="O4" s="72" t="s">
        <v>278</v>
      </c>
    </row>
    <row r="5" spans="1:15" s="142" customFormat="1" ht="12" customHeight="1" thickBot="1" x14ac:dyDescent="0.3">
      <c r="A5" s="138">
        <v>1</v>
      </c>
      <c r="B5" s="139">
        <v>2</v>
      </c>
      <c r="C5" s="140" t="s">
        <v>16</v>
      </c>
      <c r="D5" s="140"/>
      <c r="E5" s="140" t="s">
        <v>16</v>
      </c>
      <c r="F5" s="140" t="s">
        <v>16</v>
      </c>
      <c r="G5" s="140" t="s">
        <v>16</v>
      </c>
      <c r="H5" s="140" t="s">
        <v>16</v>
      </c>
      <c r="I5" s="139" t="s">
        <v>17</v>
      </c>
      <c r="J5" s="141" t="s">
        <v>21</v>
      </c>
      <c r="K5" s="141"/>
      <c r="L5" s="141" t="s">
        <v>21</v>
      </c>
      <c r="M5" s="141" t="s">
        <v>21</v>
      </c>
      <c r="N5" s="141" t="s">
        <v>21</v>
      </c>
      <c r="O5" s="141" t="s">
        <v>21</v>
      </c>
    </row>
    <row r="6" spans="1:15" ht="12.95" customHeight="1" x14ac:dyDescent="0.25">
      <c r="A6" s="143" t="s">
        <v>4</v>
      </c>
      <c r="B6" s="144" t="s">
        <v>180</v>
      </c>
      <c r="C6" s="145">
        <f>'1.1.sz.mell.'!C5</f>
        <v>374420000</v>
      </c>
      <c r="D6" s="145">
        <f>'1.1.sz.mell.'!D5</f>
        <v>0</v>
      </c>
      <c r="E6" s="145">
        <f>'1.1.sz.mell.'!E5</f>
        <v>0</v>
      </c>
      <c r="F6" s="145">
        <f>'1.1.sz.mell.'!F5</f>
        <v>0</v>
      </c>
      <c r="G6" s="145">
        <f>'1.1.sz.mell.'!G5</f>
        <v>0</v>
      </c>
      <c r="H6" s="145">
        <f>'1.1.sz.mell.'!H5</f>
        <v>0</v>
      </c>
      <c r="I6" s="144" t="s">
        <v>179</v>
      </c>
      <c r="J6" s="146">
        <f>'1.1.sz.mell.'!C78</f>
        <v>323592000</v>
      </c>
      <c r="K6" s="146">
        <f>'1.1.sz.mell.'!D78</f>
        <v>0</v>
      </c>
      <c r="L6" s="146">
        <f>'1.1.sz.mell.'!E78</f>
        <v>0</v>
      </c>
      <c r="M6" s="146">
        <f>'1.1.sz.mell.'!F78</f>
        <v>0</v>
      </c>
      <c r="N6" s="146">
        <f>'1.1.sz.mell.'!G78</f>
        <v>0</v>
      </c>
      <c r="O6" s="146">
        <f>'1.1.sz.mell.'!H78</f>
        <v>0</v>
      </c>
    </row>
    <row r="7" spans="1:15" ht="12.95" customHeight="1" x14ac:dyDescent="0.25">
      <c r="A7" s="147" t="s">
        <v>10</v>
      </c>
      <c r="B7" s="148" t="s">
        <v>271</v>
      </c>
      <c r="C7" s="149">
        <f>'1.1.sz.mell.'!C19</f>
        <v>109865000</v>
      </c>
      <c r="D7" s="149">
        <f>'1.1.sz.mell.'!D19</f>
        <v>0</v>
      </c>
      <c r="E7" s="149">
        <f>'1.1.sz.mell.'!E19</f>
        <v>0</v>
      </c>
      <c r="F7" s="149">
        <f>'1.1.sz.mell.'!F19</f>
        <v>0</v>
      </c>
      <c r="G7" s="149">
        <f>'1.1.sz.mell.'!G19</f>
        <v>0</v>
      </c>
      <c r="H7" s="149">
        <f>'1.1.sz.mell.'!H19</f>
        <v>0</v>
      </c>
      <c r="I7" s="148" t="s">
        <v>42</v>
      </c>
      <c r="J7" s="146">
        <f>'1.1.sz.mell.'!C79</f>
        <v>39657000</v>
      </c>
      <c r="K7" s="146">
        <f>'1.1.sz.mell.'!D79</f>
        <v>0</v>
      </c>
      <c r="L7" s="146">
        <f>'1.1.sz.mell.'!E79</f>
        <v>0</v>
      </c>
      <c r="M7" s="146">
        <f>'1.1.sz.mell.'!F79</f>
        <v>0</v>
      </c>
      <c r="N7" s="146">
        <f>'1.1.sz.mell.'!G79</f>
        <v>0</v>
      </c>
      <c r="O7" s="146">
        <f>'1.1.sz.mell.'!H79</f>
        <v>0</v>
      </c>
    </row>
    <row r="8" spans="1:15" ht="12.95" customHeight="1" x14ac:dyDescent="0.25">
      <c r="A8" s="147" t="s">
        <v>16</v>
      </c>
      <c r="B8" s="148" t="s">
        <v>29</v>
      </c>
      <c r="C8" s="149">
        <f>'1.1.sz.mell.'!C37</f>
        <v>0</v>
      </c>
      <c r="D8" s="149">
        <f>'1.1.sz.mell.'!D37</f>
        <v>0</v>
      </c>
      <c r="E8" s="149">
        <f>'1.1.sz.mell.'!E37</f>
        <v>0</v>
      </c>
      <c r="F8" s="149">
        <f>'1.1.sz.mell.'!F37</f>
        <v>0</v>
      </c>
      <c r="G8" s="149">
        <f>'1.1.sz.mell.'!G37</f>
        <v>0</v>
      </c>
      <c r="H8" s="149">
        <f>'1.1.sz.mell.'!H37</f>
        <v>0</v>
      </c>
      <c r="I8" s="148" t="s">
        <v>181</v>
      </c>
      <c r="J8" s="146">
        <f>'1.1.sz.mell.'!C80</f>
        <v>103849000</v>
      </c>
      <c r="K8" s="146">
        <f>'1.1.sz.mell.'!D80</f>
        <v>0</v>
      </c>
      <c r="L8" s="146">
        <f>'1.1.sz.mell.'!E80</f>
        <v>0</v>
      </c>
      <c r="M8" s="146">
        <f>'1.1.sz.mell.'!F80</f>
        <v>0</v>
      </c>
      <c r="N8" s="146">
        <f>'1.1.sz.mell.'!G80</f>
        <v>0</v>
      </c>
      <c r="O8" s="146">
        <f>'1.1.sz.mell.'!H80</f>
        <v>0</v>
      </c>
    </row>
    <row r="9" spans="1:15" ht="12.95" customHeight="1" x14ac:dyDescent="0.25">
      <c r="A9" s="147" t="s">
        <v>17</v>
      </c>
      <c r="B9" s="148"/>
      <c r="C9" s="149"/>
      <c r="D9" s="149"/>
      <c r="E9" s="149"/>
      <c r="F9" s="149"/>
      <c r="G9" s="149"/>
      <c r="H9" s="149"/>
      <c r="I9" s="148" t="s">
        <v>44</v>
      </c>
      <c r="J9" s="146">
        <f>'1.1.sz.mell.'!C81</f>
        <v>0</v>
      </c>
      <c r="K9" s="146">
        <f>'1.1.sz.mell.'!D81</f>
        <v>0</v>
      </c>
      <c r="L9" s="146">
        <f>'1.1.sz.mell.'!E81</f>
        <v>0</v>
      </c>
      <c r="M9" s="146">
        <f>'1.1.sz.mell.'!F81</f>
        <v>0</v>
      </c>
      <c r="N9" s="146">
        <f>'1.1.sz.mell.'!G81</f>
        <v>0</v>
      </c>
      <c r="O9" s="146">
        <f>'1.1.sz.mell.'!H81</f>
        <v>0</v>
      </c>
    </row>
    <row r="10" spans="1:15" ht="12.95" customHeight="1" x14ac:dyDescent="0.25">
      <c r="A10" s="147" t="s">
        <v>21</v>
      </c>
      <c r="B10" s="150"/>
      <c r="C10" s="149">
        <f>'1.1.sz.mell.'!C37</f>
        <v>0</v>
      </c>
      <c r="D10" s="149">
        <f>'1.1.sz.mell.'!D37</f>
        <v>0</v>
      </c>
      <c r="E10" s="149">
        <f>'1.1.sz.mell.'!E37</f>
        <v>0</v>
      </c>
      <c r="F10" s="149">
        <f>'1.1.sz.mell.'!F37</f>
        <v>0</v>
      </c>
      <c r="G10" s="149">
        <f>'1.1.sz.mell.'!G37</f>
        <v>0</v>
      </c>
      <c r="H10" s="149">
        <f>'1.1.sz.mell.'!H37</f>
        <v>0</v>
      </c>
      <c r="I10" s="148" t="s">
        <v>45</v>
      </c>
      <c r="J10" s="146">
        <f>'1.1.sz.mell.'!C82</f>
        <v>72141874</v>
      </c>
      <c r="K10" s="146">
        <f>'1.1.sz.mell.'!D82</f>
        <v>0</v>
      </c>
      <c r="L10" s="146">
        <f>'1.1.sz.mell.'!E82</f>
        <v>0</v>
      </c>
      <c r="M10" s="146">
        <f>'1.1.sz.mell.'!F82</f>
        <v>0</v>
      </c>
      <c r="N10" s="146">
        <f>'1.1.sz.mell.'!G82</f>
        <v>0</v>
      </c>
      <c r="O10" s="146">
        <f>'1.1.sz.mell.'!H82</f>
        <v>0</v>
      </c>
    </row>
    <row r="11" spans="1:15" ht="12.95" customHeight="1" x14ac:dyDescent="0.25">
      <c r="A11" s="147" t="s">
        <v>28</v>
      </c>
      <c r="B11" s="148"/>
      <c r="C11" s="151"/>
      <c r="D11" s="151"/>
      <c r="E11" s="151"/>
      <c r="F11" s="151"/>
      <c r="G11" s="151"/>
      <c r="H11" s="151"/>
      <c r="I11" s="148" t="s">
        <v>182</v>
      </c>
      <c r="J11" s="146">
        <f>'1.1.sz.mell.'!C89</f>
        <v>14103148</v>
      </c>
      <c r="K11" s="146">
        <f>'1.1.sz.mell.'!D89</f>
        <v>0</v>
      </c>
      <c r="L11" s="146">
        <f>'1.1.sz.mell.'!E89</f>
        <v>0</v>
      </c>
      <c r="M11" s="146">
        <f>'1.1.sz.mell.'!F89</f>
        <v>0</v>
      </c>
      <c r="N11" s="146">
        <f>'1.1.sz.mell.'!G89</f>
        <v>0</v>
      </c>
      <c r="O11" s="146">
        <f>'1.1.sz.mell.'!H89</f>
        <v>0</v>
      </c>
    </row>
    <row r="12" spans="1:15" ht="12.95" customHeight="1" x14ac:dyDescent="0.25">
      <c r="A12" s="147" t="s">
        <v>30</v>
      </c>
      <c r="B12" s="148"/>
      <c r="C12" s="149"/>
      <c r="D12" s="149"/>
      <c r="E12" s="149"/>
      <c r="F12" s="149"/>
      <c r="G12" s="149"/>
      <c r="H12" s="149"/>
      <c r="I12" s="152"/>
      <c r="J12" s="20"/>
      <c r="K12" s="20"/>
      <c r="L12" s="20"/>
      <c r="M12" s="20"/>
      <c r="N12" s="20"/>
      <c r="O12" s="20"/>
    </row>
    <row r="13" spans="1:15" ht="12.95" customHeight="1" x14ac:dyDescent="0.25">
      <c r="A13" s="147" t="s">
        <v>32</v>
      </c>
      <c r="B13" s="152"/>
      <c r="C13" s="149"/>
      <c r="D13" s="149"/>
      <c r="E13" s="149"/>
      <c r="F13" s="149"/>
      <c r="G13" s="149"/>
      <c r="H13" s="149"/>
      <c r="I13" s="152"/>
      <c r="J13" s="20"/>
      <c r="K13" s="20"/>
      <c r="L13" s="20"/>
      <c r="M13" s="20"/>
      <c r="N13" s="20"/>
      <c r="O13" s="20"/>
    </row>
    <row r="14" spans="1:15" ht="12.95" customHeight="1" x14ac:dyDescent="0.25">
      <c r="A14" s="147" t="s">
        <v>34</v>
      </c>
      <c r="B14" s="153"/>
      <c r="C14" s="151"/>
      <c r="D14" s="151"/>
      <c r="E14" s="151"/>
      <c r="F14" s="151"/>
      <c r="G14" s="151"/>
      <c r="H14" s="151"/>
      <c r="I14" s="152"/>
      <c r="J14" s="20"/>
      <c r="K14" s="20"/>
      <c r="L14" s="20"/>
      <c r="M14" s="20"/>
      <c r="N14" s="20"/>
      <c r="O14" s="20"/>
    </row>
    <row r="15" spans="1:15" ht="12.95" customHeight="1" x14ac:dyDescent="0.25">
      <c r="A15" s="147" t="s">
        <v>38</v>
      </c>
      <c r="B15" s="152"/>
      <c r="C15" s="149"/>
      <c r="D15" s="149"/>
      <c r="E15" s="149"/>
      <c r="F15" s="149"/>
      <c r="G15" s="149"/>
      <c r="H15" s="149"/>
      <c r="I15" s="152"/>
      <c r="J15" s="20"/>
      <c r="K15" s="20"/>
      <c r="L15" s="20"/>
      <c r="M15" s="20"/>
      <c r="N15" s="20"/>
      <c r="O15" s="20"/>
    </row>
    <row r="16" spans="1:15" ht="12.95" customHeight="1" x14ac:dyDescent="0.25">
      <c r="A16" s="147" t="s">
        <v>183</v>
      </c>
      <c r="B16" s="152"/>
      <c r="C16" s="149"/>
      <c r="D16" s="149"/>
      <c r="E16" s="149"/>
      <c r="F16" s="149"/>
      <c r="G16" s="149"/>
      <c r="H16" s="149"/>
      <c r="I16" s="152"/>
      <c r="J16" s="20"/>
      <c r="K16" s="20"/>
      <c r="L16" s="20"/>
      <c r="M16" s="20"/>
      <c r="N16" s="20"/>
      <c r="O16" s="20"/>
    </row>
    <row r="17" spans="1:15" ht="12.95" customHeight="1" thickBot="1" x14ac:dyDescent="0.3">
      <c r="A17" s="147" t="s">
        <v>184</v>
      </c>
      <c r="B17" s="154"/>
      <c r="C17" s="155"/>
      <c r="D17" s="155"/>
      <c r="E17" s="155"/>
      <c r="F17" s="155"/>
      <c r="G17" s="155"/>
      <c r="H17" s="155"/>
      <c r="I17" s="152"/>
      <c r="J17" s="156"/>
      <c r="K17" s="156"/>
      <c r="L17" s="156"/>
      <c r="M17" s="156"/>
      <c r="N17" s="156"/>
      <c r="O17" s="156"/>
    </row>
    <row r="18" spans="1:15" ht="15.95" customHeight="1" thickBot="1" x14ac:dyDescent="0.3">
      <c r="A18" s="157" t="s">
        <v>185</v>
      </c>
      <c r="B18" s="158" t="s">
        <v>186</v>
      </c>
      <c r="C18" s="159">
        <f>+C6+C7+C9+C10+C12+C13+C14+C15+C16+C17</f>
        <v>484285000</v>
      </c>
      <c r="D18" s="159">
        <f t="shared" ref="D18:H18" si="0">+D6+D7+D9+D10+D12+D13+D14+D15+D16+D17</f>
        <v>0</v>
      </c>
      <c r="E18" s="159">
        <f t="shared" si="0"/>
        <v>0</v>
      </c>
      <c r="F18" s="159">
        <f t="shared" si="0"/>
        <v>0</v>
      </c>
      <c r="G18" s="159">
        <f t="shared" si="0"/>
        <v>0</v>
      </c>
      <c r="H18" s="159">
        <f t="shared" si="0"/>
        <v>0</v>
      </c>
      <c r="I18" s="158" t="s">
        <v>187</v>
      </c>
      <c r="J18" s="16">
        <f>SUM(J6:J17)</f>
        <v>553343022</v>
      </c>
      <c r="K18" s="16">
        <f t="shared" ref="K18:O18" si="1">SUM(K6:K17)</f>
        <v>0</v>
      </c>
      <c r="L18" s="16">
        <f t="shared" si="1"/>
        <v>0</v>
      </c>
      <c r="M18" s="16">
        <f t="shared" si="1"/>
        <v>0</v>
      </c>
      <c r="N18" s="16">
        <f t="shared" si="1"/>
        <v>0</v>
      </c>
      <c r="O18" s="16">
        <f t="shared" si="1"/>
        <v>0</v>
      </c>
    </row>
    <row r="19" spans="1:15" ht="12.95" customHeight="1" x14ac:dyDescent="0.25">
      <c r="A19" s="160" t="s">
        <v>188</v>
      </c>
      <c r="B19" s="161" t="s">
        <v>189</v>
      </c>
      <c r="C19" s="162">
        <f>+C20+C21+C22+C23</f>
        <v>69058022</v>
      </c>
      <c r="D19" s="162">
        <f t="shared" ref="D19:H19" si="2">+D20+D21+D22+D23</f>
        <v>69058022</v>
      </c>
      <c r="E19" s="162">
        <f t="shared" si="2"/>
        <v>0</v>
      </c>
      <c r="F19" s="162">
        <f t="shared" si="2"/>
        <v>69058022</v>
      </c>
      <c r="G19" s="162">
        <f t="shared" si="2"/>
        <v>0</v>
      </c>
      <c r="H19" s="162">
        <f t="shared" si="2"/>
        <v>69058022</v>
      </c>
      <c r="I19" s="163" t="s">
        <v>190</v>
      </c>
      <c r="J19" s="30"/>
      <c r="K19" s="30"/>
      <c r="L19" s="30"/>
      <c r="M19" s="30"/>
      <c r="N19" s="30"/>
      <c r="O19" s="30"/>
    </row>
    <row r="20" spans="1:15" ht="12.95" customHeight="1" x14ac:dyDescent="0.25">
      <c r="A20" s="147" t="s">
        <v>191</v>
      </c>
      <c r="B20" s="163" t="s">
        <v>192</v>
      </c>
      <c r="C20" s="164">
        <v>69058022</v>
      </c>
      <c r="D20" s="164">
        <v>69058022</v>
      </c>
      <c r="E20" s="164"/>
      <c r="F20" s="164">
        <v>69058022</v>
      </c>
      <c r="G20" s="164"/>
      <c r="H20" s="164">
        <v>69058022</v>
      </c>
      <c r="I20" s="163" t="s">
        <v>193</v>
      </c>
      <c r="J20" s="48"/>
      <c r="K20" s="48"/>
      <c r="L20" s="48"/>
      <c r="M20" s="48"/>
      <c r="N20" s="48"/>
      <c r="O20" s="48"/>
    </row>
    <row r="21" spans="1:15" ht="12.95" customHeight="1" x14ac:dyDescent="0.25">
      <c r="A21" s="147" t="s">
        <v>194</v>
      </c>
      <c r="B21" s="163" t="s">
        <v>195</v>
      </c>
      <c r="C21" s="164"/>
      <c r="D21" s="164"/>
      <c r="E21" s="164"/>
      <c r="F21" s="164"/>
      <c r="G21" s="164"/>
      <c r="H21" s="164"/>
      <c r="I21" s="163" t="s">
        <v>196</v>
      </c>
      <c r="J21" s="48"/>
      <c r="K21" s="48"/>
      <c r="L21" s="48"/>
      <c r="M21" s="48"/>
      <c r="N21" s="48"/>
      <c r="O21" s="48"/>
    </row>
    <row r="22" spans="1:15" ht="12.95" customHeight="1" x14ac:dyDescent="0.25">
      <c r="A22" s="147" t="s">
        <v>197</v>
      </c>
      <c r="B22" s="163" t="s">
        <v>198</v>
      </c>
      <c r="C22" s="164"/>
      <c r="D22" s="164"/>
      <c r="E22" s="164"/>
      <c r="F22" s="164"/>
      <c r="G22" s="164"/>
      <c r="H22" s="164"/>
      <c r="I22" s="163" t="s">
        <v>199</v>
      </c>
      <c r="J22" s="48"/>
      <c r="K22" s="48"/>
      <c r="L22" s="48"/>
      <c r="M22" s="48"/>
      <c r="N22" s="48"/>
      <c r="O22" s="48"/>
    </row>
    <row r="23" spans="1:15" ht="12.95" customHeight="1" x14ac:dyDescent="0.25">
      <c r="A23" s="147" t="s">
        <v>200</v>
      </c>
      <c r="B23" s="163" t="s">
        <v>201</v>
      </c>
      <c r="C23" s="164"/>
      <c r="D23" s="164"/>
      <c r="E23" s="164"/>
      <c r="F23" s="164"/>
      <c r="G23" s="164"/>
      <c r="H23" s="164"/>
      <c r="I23" s="161" t="s">
        <v>202</v>
      </c>
      <c r="J23" s="48"/>
      <c r="K23" s="48"/>
      <c r="L23" s="48"/>
      <c r="M23" s="48"/>
      <c r="N23" s="48"/>
      <c r="O23" s="48"/>
    </row>
    <row r="24" spans="1:15" ht="12.95" customHeight="1" x14ac:dyDescent="0.25">
      <c r="A24" s="147" t="s">
        <v>203</v>
      </c>
      <c r="B24" s="163" t="s">
        <v>204</v>
      </c>
      <c r="C24" s="165">
        <f>+C25+C26</f>
        <v>0</v>
      </c>
      <c r="D24" s="165"/>
      <c r="E24" s="165">
        <f>+E25+E26</f>
        <v>0</v>
      </c>
      <c r="F24" s="165">
        <f>+F25+F26</f>
        <v>0</v>
      </c>
      <c r="G24" s="165">
        <f>+G25+G26</f>
        <v>0</v>
      </c>
      <c r="H24" s="165">
        <f>+H25+H26</f>
        <v>0</v>
      </c>
      <c r="I24" s="163" t="s">
        <v>205</v>
      </c>
      <c r="J24" s="48"/>
      <c r="K24" s="48"/>
      <c r="L24" s="48"/>
      <c r="M24" s="48"/>
      <c r="N24" s="48"/>
      <c r="O24" s="48"/>
    </row>
    <row r="25" spans="1:15" ht="12.95" customHeight="1" x14ac:dyDescent="0.25">
      <c r="A25" s="160" t="s">
        <v>206</v>
      </c>
      <c r="B25" s="161" t="s">
        <v>207</v>
      </c>
      <c r="C25" s="166"/>
      <c r="D25" s="166"/>
      <c r="E25" s="166"/>
      <c r="F25" s="166"/>
      <c r="G25" s="166"/>
      <c r="H25" s="166"/>
      <c r="I25" s="144" t="s">
        <v>208</v>
      </c>
      <c r="J25" s="30"/>
      <c r="K25" s="30"/>
      <c r="L25" s="30"/>
      <c r="M25" s="30"/>
      <c r="N25" s="30"/>
      <c r="O25" s="30"/>
    </row>
    <row r="26" spans="1:15" ht="12.95" customHeight="1" thickBot="1" x14ac:dyDescent="0.3">
      <c r="A26" s="147" t="s">
        <v>209</v>
      </c>
      <c r="B26" s="163" t="s">
        <v>210</v>
      </c>
      <c r="C26" s="164"/>
      <c r="D26" s="164"/>
      <c r="E26" s="164"/>
      <c r="F26" s="164"/>
      <c r="G26" s="164"/>
      <c r="H26" s="164"/>
      <c r="I26" s="152"/>
      <c r="J26" s="48"/>
      <c r="K26" s="48"/>
      <c r="L26" s="48"/>
      <c r="M26" s="48"/>
      <c r="N26" s="48"/>
      <c r="O26" s="48"/>
    </row>
    <row r="27" spans="1:15" ht="15.95" customHeight="1" thickBot="1" x14ac:dyDescent="0.3">
      <c r="A27" s="157" t="s">
        <v>211</v>
      </c>
      <c r="B27" s="158" t="s">
        <v>212</v>
      </c>
      <c r="C27" s="159">
        <f>+C19+C24</f>
        <v>69058022</v>
      </c>
      <c r="D27" s="159">
        <f t="shared" ref="D27:H27" si="3">+D19+D24</f>
        <v>69058022</v>
      </c>
      <c r="E27" s="159">
        <f t="shared" si="3"/>
        <v>0</v>
      </c>
      <c r="F27" s="159">
        <f t="shared" si="3"/>
        <v>69058022</v>
      </c>
      <c r="G27" s="159">
        <f t="shared" si="3"/>
        <v>0</v>
      </c>
      <c r="H27" s="159">
        <f t="shared" si="3"/>
        <v>69058022</v>
      </c>
      <c r="I27" s="158" t="s">
        <v>213</v>
      </c>
      <c r="J27" s="16">
        <f>SUM(J19:J26)</f>
        <v>0</v>
      </c>
      <c r="K27" s="16"/>
      <c r="L27" s="16">
        <f t="shared" ref="L27:O27" si="4">SUM(L19:L26)</f>
        <v>0</v>
      </c>
      <c r="M27" s="16">
        <f t="shared" si="4"/>
        <v>0</v>
      </c>
      <c r="N27" s="16">
        <f t="shared" si="4"/>
        <v>0</v>
      </c>
      <c r="O27" s="16">
        <f t="shared" si="4"/>
        <v>0</v>
      </c>
    </row>
    <row r="28" spans="1:15" ht="13.5" thickBot="1" x14ac:dyDescent="0.3">
      <c r="A28" s="157" t="s">
        <v>214</v>
      </c>
      <c r="B28" s="167" t="s">
        <v>215</v>
      </c>
      <c r="C28" s="168">
        <f>+C18+C27</f>
        <v>553343022</v>
      </c>
      <c r="D28" s="168">
        <f t="shared" ref="D28:H28" si="5">+D18+D27</f>
        <v>69058022</v>
      </c>
      <c r="E28" s="168">
        <f t="shared" si="5"/>
        <v>0</v>
      </c>
      <c r="F28" s="168">
        <f t="shared" si="5"/>
        <v>69058022</v>
      </c>
      <c r="G28" s="168">
        <f t="shared" si="5"/>
        <v>0</v>
      </c>
      <c r="H28" s="168">
        <f t="shared" si="5"/>
        <v>69058022</v>
      </c>
      <c r="I28" s="167" t="s">
        <v>216</v>
      </c>
      <c r="J28" s="168">
        <f>+J18+J27</f>
        <v>553343022</v>
      </c>
      <c r="K28" s="168">
        <f t="shared" ref="K28:O28" si="6">+K18+K27</f>
        <v>0</v>
      </c>
      <c r="L28" s="168">
        <f t="shared" si="6"/>
        <v>0</v>
      </c>
      <c r="M28" s="168">
        <f t="shared" si="6"/>
        <v>0</v>
      </c>
      <c r="N28" s="168">
        <f t="shared" si="6"/>
        <v>0</v>
      </c>
      <c r="O28" s="168">
        <f t="shared" si="6"/>
        <v>0</v>
      </c>
    </row>
    <row r="29" spans="1:15" ht="13.5" thickBot="1" x14ac:dyDescent="0.3">
      <c r="A29" s="157" t="s">
        <v>217</v>
      </c>
      <c r="B29" s="167" t="s">
        <v>218</v>
      </c>
      <c r="C29" s="168">
        <f>IF(C18-J18&lt;0,J18-C18,"-")</f>
        <v>69058022</v>
      </c>
      <c r="D29" s="168" t="str">
        <f t="shared" ref="D29:H29" si="7">IF(D18-K18&lt;0,K18-D18,"-")</f>
        <v>-</v>
      </c>
      <c r="E29" s="168" t="str">
        <f t="shared" si="7"/>
        <v>-</v>
      </c>
      <c r="F29" s="168" t="str">
        <f t="shared" si="7"/>
        <v>-</v>
      </c>
      <c r="G29" s="168" t="str">
        <f t="shared" si="7"/>
        <v>-</v>
      </c>
      <c r="H29" s="168" t="str">
        <f t="shared" si="7"/>
        <v>-</v>
      </c>
      <c r="I29" s="167" t="s">
        <v>219</v>
      </c>
      <c r="J29" s="168" t="str">
        <f>IF(C18-J18&gt;0,C18-J18,"-")</f>
        <v>-</v>
      </c>
      <c r="K29" s="168" t="str">
        <f t="shared" ref="K29:O29" si="8">IF(D18-K18&gt;0,D18-K18,"-")</f>
        <v>-</v>
      </c>
      <c r="L29" s="168" t="str">
        <f t="shared" si="8"/>
        <v>-</v>
      </c>
      <c r="M29" s="168" t="str">
        <f t="shared" si="8"/>
        <v>-</v>
      </c>
      <c r="N29" s="168" t="str">
        <f t="shared" si="8"/>
        <v>-</v>
      </c>
      <c r="O29" s="168" t="str">
        <f t="shared" si="8"/>
        <v>-</v>
      </c>
    </row>
    <row r="30" spans="1:15" ht="13.5" thickBot="1" x14ac:dyDescent="0.3">
      <c r="A30" s="157" t="s">
        <v>220</v>
      </c>
      <c r="B30" s="167" t="s">
        <v>221</v>
      </c>
      <c r="C30" s="168" t="str">
        <f>IF(C18+C19-J28&lt;0,J28-(C18+C19),"-")</f>
        <v>-</v>
      </c>
      <c r="D30" s="168" t="str">
        <f t="shared" ref="D30:H30" si="9">IF(D18+D19-K28&lt;0,K28-(D18+D19),"-")</f>
        <v>-</v>
      </c>
      <c r="E30" s="168" t="str">
        <f t="shared" si="9"/>
        <v>-</v>
      </c>
      <c r="F30" s="168" t="str">
        <f t="shared" si="9"/>
        <v>-</v>
      </c>
      <c r="G30" s="168" t="str">
        <f t="shared" si="9"/>
        <v>-</v>
      </c>
      <c r="H30" s="168" t="str">
        <f t="shared" si="9"/>
        <v>-</v>
      </c>
      <c r="I30" s="167" t="s">
        <v>222</v>
      </c>
      <c r="J30" s="168" t="str">
        <f>IF(C18+C19-J28&gt;0,C18+C19-J28,"-")</f>
        <v>-</v>
      </c>
      <c r="K30" s="168">
        <f t="shared" ref="K30:O30" si="10">IF(D18+D19-K28&gt;0,D18+D19-K28,"-")</f>
        <v>69058022</v>
      </c>
      <c r="L30" s="168" t="str">
        <f t="shared" si="10"/>
        <v>-</v>
      </c>
      <c r="M30" s="168">
        <f t="shared" si="10"/>
        <v>69058022</v>
      </c>
      <c r="N30" s="168" t="str">
        <f t="shared" si="10"/>
        <v>-</v>
      </c>
      <c r="O30" s="168">
        <f t="shared" si="10"/>
        <v>69058022</v>
      </c>
    </row>
    <row r="31" spans="1:15" ht="18.75" x14ac:dyDescent="0.25">
      <c r="B31" s="428"/>
      <c r="C31" s="428"/>
      <c r="D31" s="428"/>
      <c r="E31" s="428"/>
      <c r="F31" s="428"/>
      <c r="G31" s="428"/>
      <c r="H31" s="428"/>
      <c r="I31" s="428"/>
    </row>
    <row r="32" spans="1:15" ht="31.5" customHeight="1" x14ac:dyDescent="0.25">
      <c r="B32" s="431" t="s">
        <v>352</v>
      </c>
      <c r="C32" s="431"/>
      <c r="D32" s="431"/>
      <c r="E32" s="431"/>
      <c r="F32" s="431"/>
      <c r="G32" s="431"/>
      <c r="H32" s="431"/>
      <c r="I32" s="431"/>
      <c r="J32" s="130"/>
      <c r="K32" s="130"/>
      <c r="L32" s="130"/>
      <c r="M32" s="130"/>
      <c r="N32" s="130"/>
      <c r="O32" s="130"/>
    </row>
    <row r="33" spans="1:15" ht="14.25" thickBot="1" x14ac:dyDescent="0.3">
      <c r="J33" s="69" t="s">
        <v>305</v>
      </c>
      <c r="K33" s="312"/>
      <c r="L33" s="132" t="s">
        <v>177</v>
      </c>
      <c r="M33" s="132" t="s">
        <v>177</v>
      </c>
      <c r="N33" s="132" t="s">
        <v>177</v>
      </c>
      <c r="O33" s="132" t="s">
        <v>177</v>
      </c>
    </row>
    <row r="34" spans="1:15" ht="13.5" thickBot="1" x14ac:dyDescent="0.3">
      <c r="A34" s="429" t="s">
        <v>96</v>
      </c>
      <c r="B34" s="133" t="s">
        <v>3</v>
      </c>
      <c r="C34" s="134"/>
      <c r="D34" s="134"/>
      <c r="E34" s="134"/>
      <c r="F34" s="134"/>
      <c r="G34" s="134"/>
      <c r="H34" s="134"/>
      <c r="I34" s="133" t="s">
        <v>39</v>
      </c>
      <c r="J34" s="135"/>
      <c r="K34" s="135"/>
      <c r="L34" s="135"/>
      <c r="M34" s="135"/>
      <c r="N34" s="135"/>
      <c r="O34" s="135"/>
    </row>
    <row r="35" spans="1:15" s="137" customFormat="1" ht="36.75" thickBot="1" x14ac:dyDescent="0.3">
      <c r="A35" s="430"/>
      <c r="B35" s="136" t="s">
        <v>178</v>
      </c>
      <c r="C35" s="72" t="s">
        <v>442</v>
      </c>
      <c r="D35" s="72"/>
      <c r="E35" s="72" t="s">
        <v>277</v>
      </c>
      <c r="F35" s="72" t="s">
        <v>278</v>
      </c>
      <c r="G35" s="72" t="s">
        <v>279</v>
      </c>
      <c r="H35" s="72" t="s">
        <v>278</v>
      </c>
      <c r="I35" s="136" t="s">
        <v>178</v>
      </c>
      <c r="J35" s="72" t="s">
        <v>442</v>
      </c>
      <c r="K35" s="72"/>
      <c r="L35" s="72" t="s">
        <v>277</v>
      </c>
      <c r="M35" s="72" t="s">
        <v>278</v>
      </c>
      <c r="N35" s="72" t="s">
        <v>279</v>
      </c>
      <c r="O35" s="72" t="s">
        <v>278</v>
      </c>
    </row>
    <row r="36" spans="1:15" s="137" customFormat="1" ht="13.5" thickBot="1" x14ac:dyDescent="0.3">
      <c r="A36" s="138">
        <v>1</v>
      </c>
      <c r="B36" s="139">
        <v>2</v>
      </c>
      <c r="C36" s="140">
        <v>3</v>
      </c>
      <c r="D36" s="140"/>
      <c r="E36" s="140">
        <v>3</v>
      </c>
      <c r="F36" s="140">
        <v>3</v>
      </c>
      <c r="G36" s="140">
        <v>3</v>
      </c>
      <c r="H36" s="140">
        <v>3</v>
      </c>
      <c r="I36" s="139">
        <v>4</v>
      </c>
      <c r="J36" s="141">
        <v>5</v>
      </c>
      <c r="K36" s="141"/>
      <c r="L36" s="141">
        <v>5</v>
      </c>
      <c r="M36" s="141">
        <v>5</v>
      </c>
      <c r="N36" s="141">
        <v>5</v>
      </c>
      <c r="O36" s="141">
        <v>5</v>
      </c>
    </row>
    <row r="37" spans="1:15" ht="12.95" customHeight="1" x14ac:dyDescent="0.25">
      <c r="A37" s="143" t="s">
        <v>4</v>
      </c>
      <c r="B37" s="144" t="s">
        <v>223</v>
      </c>
      <c r="C37" s="145">
        <f>'1.1.sz.mell.'!C12</f>
        <v>0</v>
      </c>
      <c r="D37" s="145">
        <f>'1.1.sz.mell.'!D12</f>
        <v>0</v>
      </c>
      <c r="E37" s="145">
        <f>'1.1.sz.mell.'!E12</f>
        <v>0</v>
      </c>
      <c r="F37" s="145">
        <f>'1.1.sz.mell.'!F12</f>
        <v>0</v>
      </c>
      <c r="G37" s="145">
        <f>'1.1.sz.mell.'!G12</f>
        <v>0</v>
      </c>
      <c r="H37" s="145">
        <f>'1.1.sz.mell.'!H12</f>
        <v>0</v>
      </c>
      <c r="I37" s="144" t="s">
        <v>47</v>
      </c>
      <c r="J37" s="146">
        <f>'1.1.sz.mell.'!C84</f>
        <v>850000</v>
      </c>
      <c r="K37" s="146">
        <f>'1.1.sz.mell.'!D84</f>
        <v>0</v>
      </c>
      <c r="L37" s="146">
        <f>'1.1.sz.mell.'!E84</f>
        <v>0</v>
      </c>
      <c r="M37" s="146">
        <f>'1.1.sz.mell.'!F84</f>
        <v>0</v>
      </c>
      <c r="N37" s="146">
        <f>'1.1.sz.mell.'!G84</f>
        <v>0</v>
      </c>
      <c r="O37" s="146">
        <f>'1.1.sz.mell.'!H84</f>
        <v>0</v>
      </c>
    </row>
    <row r="38" spans="1:15" x14ac:dyDescent="0.25">
      <c r="A38" s="147" t="s">
        <v>10</v>
      </c>
      <c r="B38" s="148" t="s">
        <v>224</v>
      </c>
      <c r="C38" s="149"/>
      <c r="D38" s="149"/>
      <c r="E38" s="149"/>
      <c r="F38" s="149"/>
      <c r="G38" s="149"/>
      <c r="H38" s="149"/>
      <c r="I38" s="148" t="s">
        <v>225</v>
      </c>
      <c r="J38" s="20"/>
      <c r="K38" s="20"/>
      <c r="L38" s="20"/>
      <c r="M38" s="20"/>
      <c r="N38" s="20"/>
      <c r="O38" s="20"/>
    </row>
    <row r="39" spans="1:15" ht="12.95" customHeight="1" x14ac:dyDescent="0.25">
      <c r="A39" s="147" t="s">
        <v>16</v>
      </c>
      <c r="B39" s="148" t="s">
        <v>226</v>
      </c>
      <c r="C39" s="149">
        <f>'1.1.sz.mell.'!C31</f>
        <v>0</v>
      </c>
      <c r="D39" s="149">
        <f>'1.1.sz.mell.'!D31</f>
        <v>0</v>
      </c>
      <c r="E39" s="149">
        <f>'1.1.sz.mell.'!E31</f>
        <v>0</v>
      </c>
      <c r="F39" s="149">
        <f>'1.1.sz.mell.'!F31</f>
        <v>0</v>
      </c>
      <c r="G39" s="149">
        <f>'1.1.sz.mell.'!G31</f>
        <v>0</v>
      </c>
      <c r="H39" s="149">
        <f>'1.1.sz.mell.'!H31</f>
        <v>0</v>
      </c>
      <c r="I39" s="148" t="s">
        <v>48</v>
      </c>
      <c r="J39" s="20"/>
      <c r="K39" s="20"/>
      <c r="L39" s="20"/>
      <c r="M39" s="20"/>
      <c r="N39" s="20"/>
      <c r="O39" s="20"/>
    </row>
    <row r="40" spans="1:15" ht="12.95" customHeight="1" x14ac:dyDescent="0.25">
      <c r="A40" s="147" t="s">
        <v>17</v>
      </c>
      <c r="B40" s="148" t="s">
        <v>227</v>
      </c>
      <c r="C40" s="149"/>
      <c r="D40" s="149"/>
      <c r="E40" s="149"/>
      <c r="F40" s="149"/>
      <c r="G40" s="149"/>
      <c r="H40" s="149"/>
      <c r="I40" s="148" t="s">
        <v>228</v>
      </c>
      <c r="J40" s="20"/>
      <c r="K40" s="20"/>
      <c r="L40" s="20"/>
      <c r="M40" s="20"/>
      <c r="N40" s="20"/>
      <c r="O40" s="20"/>
    </row>
    <row r="41" spans="1:15" ht="12.75" customHeight="1" x14ac:dyDescent="0.25">
      <c r="A41" s="147" t="s">
        <v>21</v>
      </c>
      <c r="B41" s="148" t="s">
        <v>229</v>
      </c>
      <c r="C41" s="149"/>
      <c r="D41" s="149"/>
      <c r="E41" s="149"/>
      <c r="F41" s="149"/>
      <c r="G41" s="149"/>
      <c r="H41" s="149"/>
      <c r="I41" s="148" t="s">
        <v>169</v>
      </c>
      <c r="J41" s="20">
        <f>'1.1.sz.mell.'!C88</f>
        <v>0</v>
      </c>
      <c r="K41" s="20">
        <f>'1.1.sz.mell.'!D88</f>
        <v>0</v>
      </c>
      <c r="L41" s="20">
        <f>'1.1.sz.mell.'!E88</f>
        <v>0</v>
      </c>
      <c r="M41" s="20">
        <f>'1.1.sz.mell.'!F88</f>
        <v>0</v>
      </c>
      <c r="N41" s="20">
        <f>'1.1.sz.mell.'!G88</f>
        <v>0</v>
      </c>
      <c r="O41" s="20">
        <f>'1.1.sz.mell.'!H88</f>
        <v>0</v>
      </c>
    </row>
    <row r="42" spans="1:15" ht="12.95" customHeight="1" x14ac:dyDescent="0.25">
      <c r="A42" s="147" t="s">
        <v>28</v>
      </c>
      <c r="B42" s="148" t="s">
        <v>230</v>
      </c>
      <c r="C42" s="151"/>
      <c r="D42" s="151"/>
      <c r="E42" s="151"/>
      <c r="F42" s="151"/>
      <c r="G42" s="151"/>
      <c r="H42" s="151"/>
      <c r="I42" s="152"/>
      <c r="J42" s="20"/>
      <c r="K42" s="20"/>
      <c r="L42" s="20"/>
      <c r="M42" s="20"/>
      <c r="N42" s="20"/>
      <c r="O42" s="20"/>
    </row>
    <row r="43" spans="1:15" ht="12.95" customHeight="1" x14ac:dyDescent="0.25">
      <c r="A43" s="147" t="s">
        <v>30</v>
      </c>
      <c r="B43" s="152"/>
      <c r="C43" s="149"/>
      <c r="D43" s="149"/>
      <c r="E43" s="149"/>
      <c r="F43" s="149"/>
      <c r="G43" s="149"/>
      <c r="H43" s="149"/>
      <c r="I43" s="152"/>
      <c r="J43" s="20"/>
      <c r="K43" s="20"/>
      <c r="L43" s="20"/>
      <c r="M43" s="20"/>
      <c r="N43" s="20"/>
      <c r="O43" s="20"/>
    </row>
    <row r="44" spans="1:15" ht="12.95" customHeight="1" x14ac:dyDescent="0.25">
      <c r="A44" s="147" t="s">
        <v>32</v>
      </c>
      <c r="B44" s="152"/>
      <c r="C44" s="149"/>
      <c r="D44" s="149"/>
      <c r="E44" s="149"/>
      <c r="F44" s="149"/>
      <c r="G44" s="149"/>
      <c r="H44" s="149"/>
      <c r="I44" s="152"/>
      <c r="J44" s="20"/>
      <c r="K44" s="20"/>
      <c r="L44" s="20"/>
      <c r="M44" s="20"/>
      <c r="N44" s="20"/>
      <c r="O44" s="20"/>
    </row>
    <row r="45" spans="1:15" ht="12.95" customHeight="1" x14ac:dyDescent="0.25">
      <c r="A45" s="147" t="s">
        <v>34</v>
      </c>
      <c r="B45" s="152"/>
      <c r="C45" s="151"/>
      <c r="D45" s="151"/>
      <c r="E45" s="151"/>
      <c r="F45" s="151"/>
      <c r="G45" s="151"/>
      <c r="H45" s="151"/>
      <c r="I45" s="152"/>
      <c r="J45" s="20"/>
      <c r="K45" s="20"/>
      <c r="L45" s="20"/>
      <c r="M45" s="20"/>
      <c r="N45" s="20"/>
      <c r="O45" s="20"/>
    </row>
    <row r="46" spans="1:15" x14ac:dyDescent="0.25">
      <c r="A46" s="147" t="s">
        <v>38</v>
      </c>
      <c r="B46" s="152"/>
      <c r="C46" s="151"/>
      <c r="D46" s="151"/>
      <c r="E46" s="151"/>
      <c r="F46" s="151"/>
      <c r="G46" s="151"/>
      <c r="H46" s="151"/>
      <c r="I46" s="152"/>
      <c r="J46" s="20"/>
      <c r="K46" s="20"/>
      <c r="L46" s="20"/>
      <c r="M46" s="20"/>
      <c r="N46" s="20"/>
      <c r="O46" s="20"/>
    </row>
    <row r="47" spans="1:15" ht="12.95" customHeight="1" thickBot="1" x14ac:dyDescent="0.3">
      <c r="A47" s="160" t="s">
        <v>183</v>
      </c>
      <c r="B47" s="169"/>
      <c r="C47" s="170"/>
      <c r="D47" s="170"/>
      <c r="E47" s="170"/>
      <c r="F47" s="170"/>
      <c r="G47" s="170"/>
      <c r="H47" s="170"/>
      <c r="I47" s="171" t="s">
        <v>182</v>
      </c>
      <c r="J47" s="172"/>
      <c r="K47" s="172"/>
      <c r="L47" s="172"/>
      <c r="M47" s="172"/>
      <c r="N47" s="172"/>
      <c r="O47" s="172"/>
    </row>
    <row r="48" spans="1:15" ht="15.95" customHeight="1" thickBot="1" x14ac:dyDescent="0.3">
      <c r="A48" s="157" t="s">
        <v>184</v>
      </c>
      <c r="B48" s="158" t="s">
        <v>231</v>
      </c>
      <c r="C48" s="159">
        <f>+C37+C39+C40+C42+C43+C44+C45+C46+C47</f>
        <v>0</v>
      </c>
      <c r="D48" s="159">
        <f t="shared" ref="D48:H48" si="11">+D37+D39+D40+D42+D43+D44+D45+D46+D47</f>
        <v>0</v>
      </c>
      <c r="E48" s="159">
        <f t="shared" si="11"/>
        <v>0</v>
      </c>
      <c r="F48" s="159">
        <f t="shared" si="11"/>
        <v>0</v>
      </c>
      <c r="G48" s="159">
        <f t="shared" si="11"/>
        <v>0</v>
      </c>
      <c r="H48" s="159">
        <f t="shared" si="11"/>
        <v>0</v>
      </c>
      <c r="I48" s="158" t="s">
        <v>232</v>
      </c>
      <c r="J48" s="16">
        <f>+J37+J39+J41+J42+J43+J44+J45+J46+J47</f>
        <v>850000</v>
      </c>
      <c r="K48" s="16">
        <f t="shared" ref="K48:O48" si="12">+K37+K39+K41+K42+K43+K44+K45+K46+K47</f>
        <v>0</v>
      </c>
      <c r="L48" s="16">
        <f t="shared" si="12"/>
        <v>0</v>
      </c>
      <c r="M48" s="16">
        <f t="shared" si="12"/>
        <v>0</v>
      </c>
      <c r="N48" s="16">
        <f t="shared" si="12"/>
        <v>0</v>
      </c>
      <c r="O48" s="16">
        <f t="shared" si="12"/>
        <v>0</v>
      </c>
    </row>
    <row r="49" spans="1:15" ht="12.95" customHeight="1" x14ac:dyDescent="0.25">
      <c r="A49" s="143" t="s">
        <v>185</v>
      </c>
      <c r="B49" s="173" t="s">
        <v>233</v>
      </c>
      <c r="C49" s="174">
        <f>+C50+C51+C52+C53+C54</f>
        <v>850000</v>
      </c>
      <c r="D49" s="174">
        <f t="shared" ref="D49:H49" si="13">+D50+D51+D52+D53+D54</f>
        <v>850000</v>
      </c>
      <c r="E49" s="174">
        <f t="shared" si="13"/>
        <v>0</v>
      </c>
      <c r="F49" s="174">
        <f t="shared" si="13"/>
        <v>850000</v>
      </c>
      <c r="G49" s="174">
        <f t="shared" si="13"/>
        <v>0</v>
      </c>
      <c r="H49" s="174">
        <f t="shared" si="13"/>
        <v>850000</v>
      </c>
      <c r="I49" s="163" t="s">
        <v>190</v>
      </c>
      <c r="J49" s="28"/>
      <c r="K49" s="28"/>
      <c r="L49" s="28"/>
      <c r="M49" s="28"/>
      <c r="N49" s="28"/>
      <c r="O49" s="28"/>
    </row>
    <row r="50" spans="1:15" ht="12.95" customHeight="1" x14ac:dyDescent="0.25">
      <c r="A50" s="147" t="s">
        <v>188</v>
      </c>
      <c r="B50" s="175" t="s">
        <v>35</v>
      </c>
      <c r="C50" s="164">
        <v>850000</v>
      </c>
      <c r="D50" s="164">
        <v>850000</v>
      </c>
      <c r="E50" s="164"/>
      <c r="F50" s="164">
        <v>850000</v>
      </c>
      <c r="G50" s="164"/>
      <c r="H50" s="164">
        <v>850000</v>
      </c>
      <c r="I50" s="163" t="s">
        <v>234</v>
      </c>
      <c r="J50" s="48"/>
      <c r="K50" s="48"/>
      <c r="L50" s="48"/>
      <c r="M50" s="48"/>
      <c r="N50" s="48"/>
      <c r="O50" s="48"/>
    </row>
    <row r="51" spans="1:15" ht="12.95" customHeight="1" x14ac:dyDescent="0.25">
      <c r="A51" s="143" t="s">
        <v>191</v>
      </c>
      <c r="B51" s="175" t="s">
        <v>235</v>
      </c>
      <c r="C51" s="164"/>
      <c r="D51" s="164"/>
      <c r="E51" s="164"/>
      <c r="F51" s="164"/>
      <c r="G51" s="164"/>
      <c r="H51" s="164"/>
      <c r="I51" s="163" t="s">
        <v>196</v>
      </c>
      <c r="J51" s="48"/>
      <c r="K51" s="48"/>
      <c r="L51" s="48"/>
      <c r="M51" s="48"/>
      <c r="N51" s="48"/>
      <c r="O51" s="48"/>
    </row>
    <row r="52" spans="1:15" ht="12.95" customHeight="1" x14ac:dyDescent="0.25">
      <c r="A52" s="147" t="s">
        <v>194</v>
      </c>
      <c r="B52" s="175" t="s">
        <v>236</v>
      </c>
      <c r="C52" s="164"/>
      <c r="D52" s="164"/>
      <c r="E52" s="164"/>
      <c r="F52" s="164"/>
      <c r="G52" s="164"/>
      <c r="H52" s="164"/>
      <c r="I52" s="163" t="s">
        <v>199</v>
      </c>
      <c r="J52" s="48"/>
      <c r="K52" s="48"/>
      <c r="L52" s="48"/>
      <c r="M52" s="48"/>
      <c r="N52" s="48"/>
      <c r="O52" s="48"/>
    </row>
    <row r="53" spans="1:15" ht="12.95" customHeight="1" x14ac:dyDescent="0.25">
      <c r="A53" s="143" t="s">
        <v>197</v>
      </c>
      <c r="B53" s="175" t="s">
        <v>237</v>
      </c>
      <c r="C53" s="164"/>
      <c r="D53" s="164"/>
      <c r="E53" s="164"/>
      <c r="F53" s="164"/>
      <c r="G53" s="164"/>
      <c r="H53" s="164"/>
      <c r="I53" s="161" t="s">
        <v>202</v>
      </c>
      <c r="J53" s="48"/>
      <c r="K53" s="48"/>
      <c r="L53" s="48"/>
      <c r="M53" s="48"/>
      <c r="N53" s="48"/>
      <c r="O53" s="48"/>
    </row>
    <row r="54" spans="1:15" ht="12.95" customHeight="1" x14ac:dyDescent="0.25">
      <c r="A54" s="147" t="s">
        <v>200</v>
      </c>
      <c r="B54" s="176" t="s">
        <v>238</v>
      </c>
      <c r="C54" s="164"/>
      <c r="D54" s="164"/>
      <c r="E54" s="164"/>
      <c r="F54" s="164"/>
      <c r="G54" s="164"/>
      <c r="H54" s="164"/>
      <c r="I54" s="163" t="s">
        <v>239</v>
      </c>
      <c r="J54" s="48"/>
      <c r="K54" s="48"/>
      <c r="L54" s="48"/>
      <c r="M54" s="48"/>
      <c r="N54" s="48"/>
      <c r="O54" s="48"/>
    </row>
    <row r="55" spans="1:15" ht="12.95" customHeight="1" x14ac:dyDescent="0.25">
      <c r="A55" s="143" t="s">
        <v>203</v>
      </c>
      <c r="B55" s="177" t="s">
        <v>240</v>
      </c>
      <c r="C55" s="165">
        <f>+C56+C57+C58+C59+C60</f>
        <v>0</v>
      </c>
      <c r="D55" s="165"/>
      <c r="E55" s="165">
        <f>+E56+E57+E58+E59+E60</f>
        <v>0</v>
      </c>
      <c r="F55" s="165">
        <f>+F56+F57+F58+F59+F60</f>
        <v>0</v>
      </c>
      <c r="G55" s="165">
        <f>+G56+G57+G58+G59+G60</f>
        <v>0</v>
      </c>
      <c r="H55" s="165">
        <f>+H56+H57+H58+H59+H60</f>
        <v>0</v>
      </c>
      <c r="I55" s="178" t="s">
        <v>208</v>
      </c>
      <c r="J55" s="48"/>
      <c r="K55" s="48"/>
      <c r="L55" s="48"/>
      <c r="M55" s="48"/>
      <c r="N55" s="48"/>
      <c r="O55" s="48"/>
    </row>
    <row r="56" spans="1:15" ht="12.95" customHeight="1" x14ac:dyDescent="0.25">
      <c r="A56" s="147" t="s">
        <v>206</v>
      </c>
      <c r="B56" s="176" t="s">
        <v>241</v>
      </c>
      <c r="C56" s="164"/>
      <c r="D56" s="164"/>
      <c r="E56" s="164"/>
      <c r="F56" s="164"/>
      <c r="G56" s="164"/>
      <c r="H56" s="164"/>
      <c r="I56" s="178" t="s">
        <v>242</v>
      </c>
      <c r="J56" s="48"/>
      <c r="K56" s="48"/>
      <c r="L56" s="48"/>
      <c r="M56" s="48"/>
      <c r="N56" s="48"/>
      <c r="O56" s="48"/>
    </row>
    <row r="57" spans="1:15" ht="12.95" customHeight="1" x14ac:dyDescent="0.25">
      <c r="A57" s="143" t="s">
        <v>209</v>
      </c>
      <c r="B57" s="176" t="s">
        <v>243</v>
      </c>
      <c r="C57" s="164"/>
      <c r="D57" s="164"/>
      <c r="E57" s="164"/>
      <c r="F57" s="164"/>
      <c r="G57" s="164"/>
      <c r="H57" s="164"/>
      <c r="I57" s="179"/>
      <c r="J57" s="48"/>
      <c r="K57" s="48"/>
      <c r="L57" s="48"/>
      <c r="M57" s="48"/>
      <c r="N57" s="48"/>
      <c r="O57" s="48"/>
    </row>
    <row r="58" spans="1:15" ht="12.95" customHeight="1" x14ac:dyDescent="0.25">
      <c r="A58" s="147" t="s">
        <v>211</v>
      </c>
      <c r="B58" s="175" t="s">
        <v>244</v>
      </c>
      <c r="C58" s="164"/>
      <c r="D58" s="164"/>
      <c r="E58" s="164"/>
      <c r="F58" s="164"/>
      <c r="G58" s="164"/>
      <c r="H58" s="164"/>
      <c r="I58" s="180"/>
      <c r="J58" s="48"/>
      <c r="K58" s="48"/>
      <c r="L58" s="48"/>
      <c r="M58" s="48"/>
      <c r="N58" s="48"/>
      <c r="O58" s="48"/>
    </row>
    <row r="59" spans="1:15" ht="12.95" customHeight="1" x14ac:dyDescent="0.25">
      <c r="A59" s="143" t="s">
        <v>214</v>
      </c>
      <c r="B59" s="181" t="s">
        <v>245</v>
      </c>
      <c r="C59" s="164"/>
      <c r="D59" s="164"/>
      <c r="E59" s="164"/>
      <c r="F59" s="164"/>
      <c r="G59" s="164"/>
      <c r="H59" s="164"/>
      <c r="I59" s="152"/>
      <c r="J59" s="48"/>
      <c r="K59" s="48"/>
      <c r="L59" s="48"/>
      <c r="M59" s="48"/>
      <c r="N59" s="48"/>
      <c r="O59" s="48"/>
    </row>
    <row r="60" spans="1:15" ht="12.95" customHeight="1" thickBot="1" x14ac:dyDescent="0.3">
      <c r="A60" s="147" t="s">
        <v>217</v>
      </c>
      <c r="B60" s="182" t="s">
        <v>246</v>
      </c>
      <c r="C60" s="164"/>
      <c r="D60" s="164"/>
      <c r="E60" s="164"/>
      <c r="F60" s="164"/>
      <c r="G60" s="164"/>
      <c r="H60" s="164"/>
      <c r="I60" s="180"/>
      <c r="J60" s="48"/>
      <c r="K60" s="48"/>
      <c r="L60" s="48"/>
      <c r="M60" s="48"/>
      <c r="N60" s="48"/>
      <c r="O60" s="48"/>
    </row>
    <row r="61" spans="1:15" ht="21.75" customHeight="1" thickBot="1" x14ac:dyDescent="0.3">
      <c r="A61" s="157" t="s">
        <v>220</v>
      </c>
      <c r="B61" s="158" t="s">
        <v>247</v>
      </c>
      <c r="C61" s="159">
        <f>+C49+C55</f>
        <v>850000</v>
      </c>
      <c r="D61" s="159">
        <f t="shared" ref="D61:H61" si="14">+D49+D55</f>
        <v>850000</v>
      </c>
      <c r="E61" s="159">
        <f t="shared" si="14"/>
        <v>0</v>
      </c>
      <c r="F61" s="159">
        <f t="shared" si="14"/>
        <v>850000</v>
      </c>
      <c r="G61" s="159">
        <f t="shared" si="14"/>
        <v>0</v>
      </c>
      <c r="H61" s="159">
        <f t="shared" si="14"/>
        <v>850000</v>
      </c>
      <c r="I61" s="158" t="s">
        <v>248</v>
      </c>
      <c r="J61" s="16">
        <f>SUM(J49:J60)</f>
        <v>0</v>
      </c>
      <c r="K61" s="16"/>
      <c r="L61" s="16">
        <f t="shared" ref="L61:O61" si="15">SUM(L49:L60)</f>
        <v>0</v>
      </c>
      <c r="M61" s="16">
        <f t="shared" si="15"/>
        <v>0</v>
      </c>
      <c r="N61" s="16">
        <f t="shared" si="15"/>
        <v>0</v>
      </c>
      <c r="O61" s="16">
        <f t="shared" si="15"/>
        <v>0</v>
      </c>
    </row>
    <row r="62" spans="1:15" ht="13.5" thickBot="1" x14ac:dyDescent="0.3">
      <c r="A62" s="157" t="s">
        <v>249</v>
      </c>
      <c r="B62" s="167" t="s">
        <v>250</v>
      </c>
      <c r="C62" s="168">
        <f>+C48+C61</f>
        <v>850000</v>
      </c>
      <c r="D62" s="168">
        <f t="shared" ref="D62:H62" si="16">+D48+D61</f>
        <v>850000</v>
      </c>
      <c r="E62" s="168">
        <f t="shared" si="16"/>
        <v>0</v>
      </c>
      <c r="F62" s="168">
        <f t="shared" si="16"/>
        <v>850000</v>
      </c>
      <c r="G62" s="168">
        <f t="shared" si="16"/>
        <v>0</v>
      </c>
      <c r="H62" s="168">
        <f t="shared" si="16"/>
        <v>850000</v>
      </c>
      <c r="I62" s="167" t="s">
        <v>251</v>
      </c>
      <c r="J62" s="168">
        <f>+J48+J61</f>
        <v>850000</v>
      </c>
      <c r="K62" s="168">
        <f t="shared" ref="K62:O62" si="17">+K48+K61</f>
        <v>0</v>
      </c>
      <c r="L62" s="168">
        <f t="shared" si="17"/>
        <v>0</v>
      </c>
      <c r="M62" s="168">
        <f t="shared" si="17"/>
        <v>0</v>
      </c>
      <c r="N62" s="168">
        <f t="shared" si="17"/>
        <v>0</v>
      </c>
      <c r="O62" s="168">
        <f t="shared" si="17"/>
        <v>0</v>
      </c>
    </row>
    <row r="63" spans="1:15" ht="13.5" thickBot="1" x14ac:dyDescent="0.3">
      <c r="A63" s="157" t="s">
        <v>252</v>
      </c>
      <c r="B63" s="167" t="s">
        <v>218</v>
      </c>
      <c r="C63" s="168">
        <f>IF(C48-J48&lt;0,J48-C48,"-")</f>
        <v>850000</v>
      </c>
      <c r="D63" s="168" t="str">
        <f t="shared" ref="D63:H63" si="18">IF(D48-K48&lt;0,K48-D48,"-")</f>
        <v>-</v>
      </c>
      <c r="E63" s="168" t="str">
        <f t="shared" si="18"/>
        <v>-</v>
      </c>
      <c r="F63" s="168" t="str">
        <f t="shared" si="18"/>
        <v>-</v>
      </c>
      <c r="G63" s="168" t="str">
        <f t="shared" si="18"/>
        <v>-</v>
      </c>
      <c r="H63" s="168" t="str">
        <f t="shared" si="18"/>
        <v>-</v>
      </c>
      <c r="I63" s="167" t="s">
        <v>219</v>
      </c>
      <c r="J63" s="168" t="str">
        <f>IF(C48-J48&gt;0,C48-J48,"-")</f>
        <v>-</v>
      </c>
      <c r="K63" s="168" t="str">
        <f t="shared" ref="K63:O63" si="19">IF(D48-K48&gt;0,D48-K48,"-")</f>
        <v>-</v>
      </c>
      <c r="L63" s="168" t="str">
        <f t="shared" si="19"/>
        <v>-</v>
      </c>
      <c r="M63" s="168" t="str">
        <f t="shared" si="19"/>
        <v>-</v>
      </c>
      <c r="N63" s="168" t="str">
        <f t="shared" si="19"/>
        <v>-</v>
      </c>
      <c r="O63" s="168" t="str">
        <f t="shared" si="19"/>
        <v>-</v>
      </c>
    </row>
    <row r="64" spans="1:15" ht="13.5" thickBot="1" x14ac:dyDescent="0.3">
      <c r="A64" s="157" t="s">
        <v>253</v>
      </c>
      <c r="B64" s="167" t="s">
        <v>221</v>
      </c>
      <c r="C64" s="168" t="str">
        <f>IF(C48+C49-J62&lt;0,J62-(C48+C49),"-")</f>
        <v>-</v>
      </c>
      <c r="D64" s="168" t="str">
        <f t="shared" ref="D64:H64" si="20">IF(D48+D49-K62&lt;0,K62-(D48+D49),"-")</f>
        <v>-</v>
      </c>
      <c r="E64" s="168" t="str">
        <f t="shared" si="20"/>
        <v>-</v>
      </c>
      <c r="F64" s="168" t="str">
        <f t="shared" si="20"/>
        <v>-</v>
      </c>
      <c r="G64" s="168" t="str">
        <f t="shared" si="20"/>
        <v>-</v>
      </c>
      <c r="H64" s="168" t="str">
        <f t="shared" si="20"/>
        <v>-</v>
      </c>
      <c r="I64" s="167" t="s">
        <v>222</v>
      </c>
      <c r="J64" s="168" t="str">
        <f>IF(C48+C49-J62&gt;0,C48+C49-J62,"-")</f>
        <v>-</v>
      </c>
      <c r="K64" s="168">
        <f t="shared" ref="K64:O64" si="21">IF(D48+D49-K62&gt;0,D48+D49-K62,"-")</f>
        <v>850000</v>
      </c>
      <c r="L64" s="168" t="str">
        <f t="shared" si="21"/>
        <v>-</v>
      </c>
      <c r="M64" s="168">
        <f t="shared" si="21"/>
        <v>850000</v>
      </c>
      <c r="N64" s="168" t="str">
        <f t="shared" si="21"/>
        <v>-</v>
      </c>
      <c r="O64" s="168">
        <f t="shared" si="21"/>
        <v>850000</v>
      </c>
    </row>
    <row r="65" spans="1:15" ht="13.5" thickBot="1" x14ac:dyDescent="0.3">
      <c r="A65" s="157" t="s">
        <v>256</v>
      </c>
      <c r="B65" s="167" t="s">
        <v>255</v>
      </c>
      <c r="C65" s="168">
        <f>SUM(C62,C28)</f>
        <v>554193022</v>
      </c>
      <c r="D65" s="168">
        <f t="shared" ref="D65:H65" si="22">SUM(D62,D28)</f>
        <v>69908022</v>
      </c>
      <c r="E65" s="168">
        <f t="shared" si="22"/>
        <v>0</v>
      </c>
      <c r="F65" s="168">
        <f t="shared" si="22"/>
        <v>69908022</v>
      </c>
      <c r="G65" s="168">
        <f t="shared" si="22"/>
        <v>0</v>
      </c>
      <c r="H65" s="168">
        <f t="shared" si="22"/>
        <v>69908022</v>
      </c>
      <c r="I65" s="167" t="s">
        <v>254</v>
      </c>
      <c r="J65" s="168">
        <f>SUM(J62,J28)</f>
        <v>554193022</v>
      </c>
      <c r="K65" s="168">
        <f t="shared" ref="K65:O65" si="23">SUM(K62,K28)</f>
        <v>0</v>
      </c>
      <c r="L65" s="168">
        <f t="shared" si="23"/>
        <v>0</v>
      </c>
      <c r="M65" s="168">
        <f t="shared" si="23"/>
        <v>0</v>
      </c>
      <c r="N65" s="168">
        <f t="shared" si="23"/>
        <v>0</v>
      </c>
      <c r="O65" s="168">
        <f t="shared" si="23"/>
        <v>0</v>
      </c>
    </row>
  </sheetData>
  <mergeCells count="4">
    <mergeCell ref="A3:A4"/>
    <mergeCell ref="B31:I31"/>
    <mergeCell ref="A34:A35"/>
    <mergeCell ref="B32:I3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A77"/>
  <sheetViews>
    <sheetView topLeftCell="A10" zoomScale="130" zoomScaleNormal="130" workbookViewId="0">
      <selection activeCell="H1" sqref="H1:L1048576"/>
    </sheetView>
  </sheetViews>
  <sheetFormatPr defaultRowHeight="12.75" x14ac:dyDescent="0.25"/>
  <cols>
    <col min="1" max="1" width="8.42578125" style="51" customWidth="1"/>
    <col min="2" max="2" width="67.85546875" style="9" customWidth="1"/>
    <col min="3" max="4" width="14.28515625" style="9" customWidth="1"/>
    <col min="5" max="5" width="13.28515625" style="9" bestFit="1" customWidth="1"/>
    <col min="6" max="6" width="10.85546875" style="9" bestFit="1" customWidth="1"/>
    <col min="7" max="7" width="9.140625" style="9"/>
    <col min="8" max="8" width="0" style="9" hidden="1" customWidth="1"/>
    <col min="9" max="9" width="18" style="9" hidden="1" customWidth="1"/>
    <col min="10" max="10" width="14.85546875" style="9" hidden="1" customWidth="1"/>
    <col min="11" max="11" width="9.42578125" style="9" hidden="1" customWidth="1"/>
    <col min="12" max="12" width="16" style="9" hidden="1" customWidth="1"/>
    <col min="13" max="13" width="9.85546875" style="9" bestFit="1" customWidth="1"/>
    <col min="14" max="14" width="15" style="9" bestFit="1" customWidth="1"/>
    <col min="15" max="17" width="9.140625" style="9" customWidth="1"/>
    <col min="18" max="261" width="9.140625" style="9"/>
    <col min="262" max="262" width="11.85546875" style="9" customWidth="1"/>
    <col min="263" max="263" width="67.85546875" style="9" customWidth="1"/>
    <col min="264" max="264" width="21.42578125" style="9" customWidth="1"/>
    <col min="265" max="517" width="9.140625" style="9"/>
    <col min="518" max="518" width="11.85546875" style="9" customWidth="1"/>
    <col min="519" max="519" width="67.85546875" style="9" customWidth="1"/>
    <col min="520" max="520" width="21.42578125" style="9" customWidth="1"/>
    <col min="521" max="773" width="9.140625" style="9"/>
    <col min="774" max="774" width="11.85546875" style="9" customWidth="1"/>
    <col min="775" max="775" width="67.85546875" style="9" customWidth="1"/>
    <col min="776" max="776" width="21.42578125" style="9" customWidth="1"/>
    <col min="777" max="1029" width="9.140625" style="9"/>
    <col min="1030" max="1030" width="11.85546875" style="9" customWidth="1"/>
    <col min="1031" max="1031" width="67.85546875" style="9" customWidth="1"/>
    <col min="1032" max="1032" width="21.42578125" style="9" customWidth="1"/>
    <col min="1033" max="1285" width="9.140625" style="9"/>
    <col min="1286" max="1286" width="11.85546875" style="9" customWidth="1"/>
    <col min="1287" max="1287" width="67.85546875" style="9" customWidth="1"/>
    <col min="1288" max="1288" width="21.42578125" style="9" customWidth="1"/>
    <col min="1289" max="1541" width="9.140625" style="9"/>
    <col min="1542" max="1542" width="11.85546875" style="9" customWidth="1"/>
    <col min="1543" max="1543" width="67.85546875" style="9" customWidth="1"/>
    <col min="1544" max="1544" width="21.42578125" style="9" customWidth="1"/>
    <col min="1545" max="1797" width="9.140625" style="9"/>
    <col min="1798" max="1798" width="11.85546875" style="9" customWidth="1"/>
    <col min="1799" max="1799" width="67.85546875" style="9" customWidth="1"/>
    <col min="1800" max="1800" width="21.42578125" style="9" customWidth="1"/>
    <col min="1801" max="2053" width="9.140625" style="9"/>
    <col min="2054" max="2054" width="11.85546875" style="9" customWidth="1"/>
    <col min="2055" max="2055" width="67.85546875" style="9" customWidth="1"/>
    <col min="2056" max="2056" width="21.42578125" style="9" customWidth="1"/>
    <col min="2057" max="2309" width="9.140625" style="9"/>
    <col min="2310" max="2310" width="11.85546875" style="9" customWidth="1"/>
    <col min="2311" max="2311" width="67.85546875" style="9" customWidth="1"/>
    <col min="2312" max="2312" width="21.42578125" style="9" customWidth="1"/>
    <col min="2313" max="2565" width="9.140625" style="9"/>
    <col min="2566" max="2566" width="11.85546875" style="9" customWidth="1"/>
    <col min="2567" max="2567" width="67.85546875" style="9" customWidth="1"/>
    <col min="2568" max="2568" width="21.42578125" style="9" customWidth="1"/>
    <col min="2569" max="2821" width="9.140625" style="9"/>
    <col min="2822" max="2822" width="11.85546875" style="9" customWidth="1"/>
    <col min="2823" max="2823" width="67.85546875" style="9" customWidth="1"/>
    <col min="2824" max="2824" width="21.42578125" style="9" customWidth="1"/>
    <col min="2825" max="3077" width="9.140625" style="9"/>
    <col min="3078" max="3078" width="11.85546875" style="9" customWidth="1"/>
    <col min="3079" max="3079" width="67.85546875" style="9" customWidth="1"/>
    <col min="3080" max="3080" width="21.42578125" style="9" customWidth="1"/>
    <col min="3081" max="3333" width="9.140625" style="9"/>
    <col min="3334" max="3334" width="11.85546875" style="9" customWidth="1"/>
    <col min="3335" max="3335" width="67.85546875" style="9" customWidth="1"/>
    <col min="3336" max="3336" width="21.42578125" style="9" customWidth="1"/>
    <col min="3337" max="3589" width="9.140625" style="9"/>
    <col min="3590" max="3590" width="11.85546875" style="9" customWidth="1"/>
    <col min="3591" max="3591" width="67.85546875" style="9" customWidth="1"/>
    <col min="3592" max="3592" width="21.42578125" style="9" customWidth="1"/>
    <col min="3593" max="3845" width="9.140625" style="9"/>
    <col min="3846" max="3846" width="11.85546875" style="9" customWidth="1"/>
    <col min="3847" max="3847" width="67.85546875" style="9" customWidth="1"/>
    <col min="3848" max="3848" width="21.42578125" style="9" customWidth="1"/>
    <col min="3849" max="4101" width="9.140625" style="9"/>
    <col min="4102" max="4102" width="11.85546875" style="9" customWidth="1"/>
    <col min="4103" max="4103" width="67.85546875" style="9" customWidth="1"/>
    <col min="4104" max="4104" width="21.42578125" style="9" customWidth="1"/>
    <col min="4105" max="4357" width="9.140625" style="9"/>
    <col min="4358" max="4358" width="11.85546875" style="9" customWidth="1"/>
    <col min="4359" max="4359" width="67.85546875" style="9" customWidth="1"/>
    <col min="4360" max="4360" width="21.42578125" style="9" customWidth="1"/>
    <col min="4361" max="4613" width="9.140625" style="9"/>
    <col min="4614" max="4614" width="11.85546875" style="9" customWidth="1"/>
    <col min="4615" max="4615" width="67.85546875" style="9" customWidth="1"/>
    <col min="4616" max="4616" width="21.42578125" style="9" customWidth="1"/>
    <col min="4617" max="4869" width="9.140625" style="9"/>
    <col min="4870" max="4870" width="11.85546875" style="9" customWidth="1"/>
    <col min="4871" max="4871" width="67.85546875" style="9" customWidth="1"/>
    <col min="4872" max="4872" width="21.42578125" style="9" customWidth="1"/>
    <col min="4873" max="5125" width="9.140625" style="9"/>
    <col min="5126" max="5126" width="11.85546875" style="9" customWidth="1"/>
    <col min="5127" max="5127" width="67.85546875" style="9" customWidth="1"/>
    <col min="5128" max="5128" width="21.42578125" style="9" customWidth="1"/>
    <col min="5129" max="5381" width="9.140625" style="9"/>
    <col min="5382" max="5382" width="11.85546875" style="9" customWidth="1"/>
    <col min="5383" max="5383" width="67.85546875" style="9" customWidth="1"/>
    <col min="5384" max="5384" width="21.42578125" style="9" customWidth="1"/>
    <col min="5385" max="5637" width="9.140625" style="9"/>
    <col min="5638" max="5638" width="11.85546875" style="9" customWidth="1"/>
    <col min="5639" max="5639" width="67.85546875" style="9" customWidth="1"/>
    <col min="5640" max="5640" width="21.42578125" style="9" customWidth="1"/>
    <col min="5641" max="5893" width="9.140625" style="9"/>
    <col min="5894" max="5894" width="11.85546875" style="9" customWidth="1"/>
    <col min="5895" max="5895" width="67.85546875" style="9" customWidth="1"/>
    <col min="5896" max="5896" width="21.42578125" style="9" customWidth="1"/>
    <col min="5897" max="6149" width="9.140625" style="9"/>
    <col min="6150" max="6150" width="11.85546875" style="9" customWidth="1"/>
    <col min="6151" max="6151" width="67.85546875" style="9" customWidth="1"/>
    <col min="6152" max="6152" width="21.42578125" style="9" customWidth="1"/>
    <col min="6153" max="6405" width="9.140625" style="9"/>
    <col min="6406" max="6406" width="11.85546875" style="9" customWidth="1"/>
    <col min="6407" max="6407" width="67.85546875" style="9" customWidth="1"/>
    <col min="6408" max="6408" width="21.42578125" style="9" customWidth="1"/>
    <col min="6409" max="6661" width="9.140625" style="9"/>
    <col min="6662" max="6662" width="11.85546875" style="9" customWidth="1"/>
    <col min="6663" max="6663" width="67.85546875" style="9" customWidth="1"/>
    <col min="6664" max="6664" width="21.42578125" style="9" customWidth="1"/>
    <col min="6665" max="6917" width="9.140625" style="9"/>
    <col min="6918" max="6918" width="11.85546875" style="9" customWidth="1"/>
    <col min="6919" max="6919" width="67.85546875" style="9" customWidth="1"/>
    <col min="6920" max="6920" width="21.42578125" style="9" customWidth="1"/>
    <col min="6921" max="7173" width="9.140625" style="9"/>
    <col min="7174" max="7174" width="11.85546875" style="9" customWidth="1"/>
    <col min="7175" max="7175" width="67.85546875" style="9" customWidth="1"/>
    <col min="7176" max="7176" width="21.42578125" style="9" customWidth="1"/>
    <col min="7177" max="7429" width="9.140625" style="9"/>
    <col min="7430" max="7430" width="11.85546875" style="9" customWidth="1"/>
    <col min="7431" max="7431" width="67.85546875" style="9" customWidth="1"/>
    <col min="7432" max="7432" width="21.42578125" style="9" customWidth="1"/>
    <col min="7433" max="7685" width="9.140625" style="9"/>
    <col min="7686" max="7686" width="11.85546875" style="9" customWidth="1"/>
    <col min="7687" max="7687" width="67.85546875" style="9" customWidth="1"/>
    <col min="7688" max="7688" width="21.42578125" style="9" customWidth="1"/>
    <col min="7689" max="7941" width="9.140625" style="9"/>
    <col min="7942" max="7942" width="11.85546875" style="9" customWidth="1"/>
    <col min="7943" max="7943" width="67.85546875" style="9" customWidth="1"/>
    <col min="7944" max="7944" width="21.42578125" style="9" customWidth="1"/>
    <col min="7945" max="8197" width="9.140625" style="9"/>
    <col min="8198" max="8198" width="11.85546875" style="9" customWidth="1"/>
    <col min="8199" max="8199" width="67.85546875" style="9" customWidth="1"/>
    <col min="8200" max="8200" width="21.42578125" style="9" customWidth="1"/>
    <col min="8201" max="8453" width="9.140625" style="9"/>
    <col min="8454" max="8454" width="11.85546875" style="9" customWidth="1"/>
    <col min="8455" max="8455" width="67.85546875" style="9" customWidth="1"/>
    <col min="8456" max="8456" width="21.42578125" style="9" customWidth="1"/>
    <col min="8457" max="8709" width="9.140625" style="9"/>
    <col min="8710" max="8710" width="11.85546875" style="9" customWidth="1"/>
    <col min="8711" max="8711" width="67.85546875" style="9" customWidth="1"/>
    <col min="8712" max="8712" width="21.42578125" style="9" customWidth="1"/>
    <col min="8713" max="8965" width="9.140625" style="9"/>
    <col min="8966" max="8966" width="11.85546875" style="9" customWidth="1"/>
    <col min="8967" max="8967" width="67.85546875" style="9" customWidth="1"/>
    <col min="8968" max="8968" width="21.42578125" style="9" customWidth="1"/>
    <col min="8969" max="9221" width="9.140625" style="9"/>
    <col min="9222" max="9222" width="11.85546875" style="9" customWidth="1"/>
    <col min="9223" max="9223" width="67.85546875" style="9" customWidth="1"/>
    <col min="9224" max="9224" width="21.42578125" style="9" customWidth="1"/>
    <col min="9225" max="9477" width="9.140625" style="9"/>
    <col min="9478" max="9478" width="11.85546875" style="9" customWidth="1"/>
    <col min="9479" max="9479" width="67.85546875" style="9" customWidth="1"/>
    <col min="9480" max="9480" width="21.42578125" style="9" customWidth="1"/>
    <col min="9481" max="9733" width="9.140625" style="9"/>
    <col min="9734" max="9734" width="11.85546875" style="9" customWidth="1"/>
    <col min="9735" max="9735" width="67.85546875" style="9" customWidth="1"/>
    <col min="9736" max="9736" width="21.42578125" style="9" customWidth="1"/>
    <col min="9737" max="9989" width="9.140625" style="9"/>
    <col min="9990" max="9990" width="11.85546875" style="9" customWidth="1"/>
    <col min="9991" max="9991" width="67.85546875" style="9" customWidth="1"/>
    <col min="9992" max="9992" width="21.42578125" style="9" customWidth="1"/>
    <col min="9993" max="10245" width="9.140625" style="9"/>
    <col min="10246" max="10246" width="11.85546875" style="9" customWidth="1"/>
    <col min="10247" max="10247" width="67.85546875" style="9" customWidth="1"/>
    <col min="10248" max="10248" width="21.42578125" style="9" customWidth="1"/>
    <col min="10249" max="10501" width="9.140625" style="9"/>
    <col min="10502" max="10502" width="11.85546875" style="9" customWidth="1"/>
    <col min="10503" max="10503" width="67.85546875" style="9" customWidth="1"/>
    <col min="10504" max="10504" width="21.42578125" style="9" customWidth="1"/>
    <col min="10505" max="10757" width="9.140625" style="9"/>
    <col min="10758" max="10758" width="11.85546875" style="9" customWidth="1"/>
    <col min="10759" max="10759" width="67.85546875" style="9" customWidth="1"/>
    <col min="10760" max="10760" width="21.42578125" style="9" customWidth="1"/>
    <col min="10761" max="11013" width="9.140625" style="9"/>
    <col min="11014" max="11014" width="11.85546875" style="9" customWidth="1"/>
    <col min="11015" max="11015" width="67.85546875" style="9" customWidth="1"/>
    <col min="11016" max="11016" width="21.42578125" style="9" customWidth="1"/>
    <col min="11017" max="11269" width="9.140625" style="9"/>
    <col min="11270" max="11270" width="11.85546875" style="9" customWidth="1"/>
    <col min="11271" max="11271" width="67.85546875" style="9" customWidth="1"/>
    <col min="11272" max="11272" width="21.42578125" style="9" customWidth="1"/>
    <col min="11273" max="11525" width="9.140625" style="9"/>
    <col min="11526" max="11526" width="11.85546875" style="9" customWidth="1"/>
    <col min="11527" max="11527" width="67.85546875" style="9" customWidth="1"/>
    <col min="11528" max="11528" width="21.42578125" style="9" customWidth="1"/>
    <col min="11529" max="11781" width="9.140625" style="9"/>
    <col min="11782" max="11782" width="11.85546875" style="9" customWidth="1"/>
    <col min="11783" max="11783" width="67.85546875" style="9" customWidth="1"/>
    <col min="11784" max="11784" width="21.42578125" style="9" customWidth="1"/>
    <col min="11785" max="12037" width="9.140625" style="9"/>
    <col min="12038" max="12038" width="11.85546875" style="9" customWidth="1"/>
    <col min="12039" max="12039" width="67.85546875" style="9" customWidth="1"/>
    <col min="12040" max="12040" width="21.42578125" style="9" customWidth="1"/>
    <col min="12041" max="12293" width="9.140625" style="9"/>
    <col min="12294" max="12294" width="11.85546875" style="9" customWidth="1"/>
    <col min="12295" max="12295" width="67.85546875" style="9" customWidth="1"/>
    <col min="12296" max="12296" width="21.42578125" style="9" customWidth="1"/>
    <col min="12297" max="12549" width="9.140625" style="9"/>
    <col min="12550" max="12550" width="11.85546875" style="9" customWidth="1"/>
    <col min="12551" max="12551" width="67.85546875" style="9" customWidth="1"/>
    <col min="12552" max="12552" width="21.42578125" style="9" customWidth="1"/>
    <col min="12553" max="12805" width="9.140625" style="9"/>
    <col min="12806" max="12806" width="11.85546875" style="9" customWidth="1"/>
    <col min="12807" max="12807" width="67.85546875" style="9" customWidth="1"/>
    <col min="12808" max="12808" width="21.42578125" style="9" customWidth="1"/>
    <col min="12809" max="13061" width="9.140625" style="9"/>
    <col min="13062" max="13062" width="11.85546875" style="9" customWidth="1"/>
    <col min="13063" max="13063" width="67.85546875" style="9" customWidth="1"/>
    <col min="13064" max="13064" width="21.42578125" style="9" customWidth="1"/>
    <col min="13065" max="13317" width="9.140625" style="9"/>
    <col min="13318" max="13318" width="11.85546875" style="9" customWidth="1"/>
    <col min="13319" max="13319" width="67.85546875" style="9" customWidth="1"/>
    <col min="13320" max="13320" width="21.42578125" style="9" customWidth="1"/>
    <col min="13321" max="13573" width="9.140625" style="9"/>
    <col min="13574" max="13574" width="11.85546875" style="9" customWidth="1"/>
    <col min="13575" max="13575" width="67.85546875" style="9" customWidth="1"/>
    <col min="13576" max="13576" width="21.42578125" style="9" customWidth="1"/>
    <col min="13577" max="13829" width="9.140625" style="9"/>
    <col min="13830" max="13830" width="11.85546875" style="9" customWidth="1"/>
    <col min="13831" max="13831" width="67.85546875" style="9" customWidth="1"/>
    <col min="13832" max="13832" width="21.42578125" style="9" customWidth="1"/>
    <col min="13833" max="14085" width="9.140625" style="9"/>
    <col min="14086" max="14086" width="11.85546875" style="9" customWidth="1"/>
    <col min="14087" max="14087" width="67.85546875" style="9" customWidth="1"/>
    <col min="14088" max="14088" width="21.42578125" style="9" customWidth="1"/>
    <col min="14089" max="14341" width="9.140625" style="9"/>
    <col min="14342" max="14342" width="11.85546875" style="9" customWidth="1"/>
    <col min="14343" max="14343" width="67.85546875" style="9" customWidth="1"/>
    <col min="14344" max="14344" width="21.42578125" style="9" customWidth="1"/>
    <col min="14345" max="14597" width="9.140625" style="9"/>
    <col min="14598" max="14598" width="11.85546875" style="9" customWidth="1"/>
    <col min="14599" max="14599" width="67.85546875" style="9" customWidth="1"/>
    <col min="14600" max="14600" width="21.42578125" style="9" customWidth="1"/>
    <col min="14601" max="14853" width="9.140625" style="9"/>
    <col min="14854" max="14854" width="11.85546875" style="9" customWidth="1"/>
    <col min="14855" max="14855" width="67.85546875" style="9" customWidth="1"/>
    <col min="14856" max="14856" width="21.42578125" style="9" customWidth="1"/>
    <col min="14857" max="15109" width="9.140625" style="9"/>
    <col min="15110" max="15110" width="11.85546875" style="9" customWidth="1"/>
    <col min="15111" max="15111" width="67.85546875" style="9" customWidth="1"/>
    <col min="15112" max="15112" width="21.42578125" style="9" customWidth="1"/>
    <col min="15113" max="15365" width="9.140625" style="9"/>
    <col min="15366" max="15366" width="11.85546875" style="9" customWidth="1"/>
    <col min="15367" max="15367" width="67.85546875" style="9" customWidth="1"/>
    <col min="15368" max="15368" width="21.42578125" style="9" customWidth="1"/>
    <col min="15369" max="15621" width="9.140625" style="9"/>
    <col min="15622" max="15622" width="11.85546875" style="9" customWidth="1"/>
    <col min="15623" max="15623" width="67.85546875" style="9" customWidth="1"/>
    <col min="15624" max="15624" width="21.42578125" style="9" customWidth="1"/>
    <col min="15625" max="15877" width="9.140625" style="9"/>
    <col min="15878" max="15878" width="11.85546875" style="9" customWidth="1"/>
    <col min="15879" max="15879" width="67.85546875" style="9" customWidth="1"/>
    <col min="15880" max="15880" width="21.42578125" style="9" customWidth="1"/>
    <col min="15881" max="16133" width="9.140625" style="9"/>
    <col min="16134" max="16134" width="11.85546875" style="9" customWidth="1"/>
    <col min="16135" max="16135" width="67.85546875" style="9" customWidth="1"/>
    <col min="16136" max="16136" width="21.42578125" style="9" customWidth="1"/>
    <col min="16137" max="16372" width="9.140625" style="9"/>
    <col min="16373" max="16384" width="9.140625" style="9" customWidth="1"/>
  </cols>
  <sheetData>
    <row r="1" spans="1:14" s="4" customFormat="1" ht="21" customHeight="1" x14ac:dyDescent="0.25">
      <c r="A1" s="1"/>
      <c r="B1" s="2"/>
      <c r="C1" s="2"/>
      <c r="D1" s="2"/>
      <c r="E1" s="2"/>
      <c r="F1" s="3"/>
    </row>
    <row r="2" spans="1:14" s="6" customFormat="1" ht="15.95" customHeight="1" thickBot="1" x14ac:dyDescent="0.3">
      <c r="A2" s="5"/>
      <c r="B2" s="5"/>
      <c r="C2" s="5"/>
      <c r="D2" s="5"/>
      <c r="E2" s="5"/>
      <c r="F2" s="69" t="s">
        <v>305</v>
      </c>
    </row>
    <row r="3" spans="1:14" ht="15.75" customHeight="1" thickBot="1" x14ac:dyDescent="0.3">
      <c r="A3" s="7" t="s">
        <v>0</v>
      </c>
      <c r="B3" s="8" t="s">
        <v>1</v>
      </c>
      <c r="C3" s="432" t="s">
        <v>2</v>
      </c>
      <c r="D3" s="433"/>
      <c r="E3" s="433"/>
      <c r="F3" s="434"/>
    </row>
    <row r="4" spans="1:14" s="12" customFormat="1" ht="16.5" thickBot="1" x14ac:dyDescent="0.3">
      <c r="A4" s="10">
        <v>1</v>
      </c>
      <c r="B4" s="11">
        <v>2</v>
      </c>
      <c r="C4" s="72" t="s">
        <v>283</v>
      </c>
      <c r="D4" s="72" t="s">
        <v>284</v>
      </c>
      <c r="E4" s="72" t="s">
        <v>285</v>
      </c>
      <c r="F4" s="435" t="s">
        <v>55</v>
      </c>
    </row>
    <row r="5" spans="1:14" s="12" customFormat="1" ht="15.95" customHeight="1" thickBot="1" x14ac:dyDescent="0.3">
      <c r="A5" s="13"/>
      <c r="B5" s="14" t="s">
        <v>3</v>
      </c>
      <c r="C5" s="437" t="s">
        <v>56</v>
      </c>
      <c r="D5" s="438"/>
      <c r="E5" s="438"/>
      <c r="F5" s="436"/>
    </row>
    <row r="6" spans="1:14" s="17" customFormat="1" ht="12" customHeight="1" thickBot="1" x14ac:dyDescent="0.3">
      <c r="A6" s="10" t="s">
        <v>4</v>
      </c>
      <c r="B6" s="15" t="s">
        <v>54</v>
      </c>
      <c r="C6" s="16">
        <v>25882000</v>
      </c>
      <c r="D6" s="16">
        <v>14429000</v>
      </c>
      <c r="E6" s="16"/>
      <c r="F6" s="16">
        <f t="shared" ref="F6:F32" si="0">C6+D6+E6</f>
        <v>40311000</v>
      </c>
      <c r="I6" s="307">
        <f>C6+'4. sz. mell'!C5</f>
        <v>54772000</v>
      </c>
      <c r="J6" s="307">
        <f>D6+'4. sz. mell'!D5</f>
        <v>55093000</v>
      </c>
      <c r="K6" s="307"/>
      <c r="L6" s="307"/>
      <c r="M6" s="307"/>
      <c r="N6" s="307"/>
    </row>
    <row r="7" spans="1:14" s="17" customFormat="1" ht="12" customHeight="1" thickBot="1" x14ac:dyDescent="0.3">
      <c r="A7" s="10" t="s">
        <v>10</v>
      </c>
      <c r="B7" s="15" t="s">
        <v>428</v>
      </c>
      <c r="C7" s="16">
        <f t="shared" ref="C7:E7" si="1">SUM(C8:C12)</f>
        <v>242884000</v>
      </c>
      <c r="D7" s="16">
        <f t="shared" si="1"/>
        <v>89175000</v>
      </c>
      <c r="E7" s="16">
        <f t="shared" si="1"/>
        <v>0</v>
      </c>
      <c r="F7" s="16">
        <f t="shared" si="0"/>
        <v>332059000</v>
      </c>
      <c r="I7" s="307">
        <f>C7+'4. sz. mell'!C6</f>
        <v>277123000</v>
      </c>
      <c r="J7" s="307">
        <f>D7+'4. sz. mell'!D6</f>
        <v>97297000</v>
      </c>
      <c r="L7" s="421">
        <f>SUM(I7:K7)</f>
        <v>374420000</v>
      </c>
    </row>
    <row r="8" spans="1:14" s="21" customFormat="1" ht="12" customHeight="1" x14ac:dyDescent="0.25">
      <c r="A8" s="18" t="s">
        <v>377</v>
      </c>
      <c r="B8" s="22" t="s">
        <v>12</v>
      </c>
      <c r="C8" s="20"/>
      <c r="D8" s="20"/>
      <c r="E8" s="20"/>
      <c r="F8" s="20">
        <f t="shared" si="0"/>
        <v>0</v>
      </c>
      <c r="I8" s="307">
        <f>C8+'4. sz. mell'!C7</f>
        <v>0</v>
      </c>
      <c r="J8" s="307">
        <f>D8+'4. sz. mell'!D7</f>
        <v>0</v>
      </c>
      <c r="K8" s="309"/>
      <c r="L8" s="309"/>
      <c r="M8" s="309"/>
      <c r="N8" s="309"/>
    </row>
    <row r="9" spans="1:14" s="21" customFormat="1" ht="12" customHeight="1" x14ac:dyDescent="0.25">
      <c r="A9" s="18" t="s">
        <v>378</v>
      </c>
      <c r="B9" s="22" t="s">
        <v>98</v>
      </c>
      <c r="C9" s="20"/>
      <c r="D9" s="20"/>
      <c r="E9" s="20"/>
      <c r="F9" s="20"/>
      <c r="I9" s="307">
        <f>C9+'4. sz. mell'!C8</f>
        <v>0</v>
      </c>
      <c r="J9" s="307">
        <f>D9+'4. sz. mell'!D8</f>
        <v>0</v>
      </c>
      <c r="K9" s="309"/>
      <c r="L9" s="309"/>
      <c r="M9" s="309"/>
      <c r="N9" s="309"/>
    </row>
    <row r="10" spans="1:14" s="21" customFormat="1" ht="12" customHeight="1" x14ac:dyDescent="0.25">
      <c r="A10" s="18" t="s">
        <v>379</v>
      </c>
      <c r="B10" s="22" t="s">
        <v>99</v>
      </c>
      <c r="C10" s="20"/>
      <c r="D10" s="20"/>
      <c r="E10" s="20"/>
      <c r="F10" s="20"/>
      <c r="I10" s="307">
        <f>C10+'4. sz. mell'!C9</f>
        <v>0</v>
      </c>
      <c r="J10" s="307">
        <f>D10+'4. sz. mell'!D9</f>
        <v>0</v>
      </c>
      <c r="K10" s="309"/>
      <c r="L10" s="309"/>
      <c r="M10" s="309"/>
      <c r="N10" s="309"/>
    </row>
    <row r="11" spans="1:14" s="21" customFormat="1" ht="12" customHeight="1" x14ac:dyDescent="0.25">
      <c r="A11" s="18" t="s">
        <v>380</v>
      </c>
      <c r="B11" s="19" t="s">
        <v>100</v>
      </c>
      <c r="C11" s="20"/>
      <c r="D11" s="20"/>
      <c r="E11" s="20"/>
      <c r="F11" s="20">
        <f t="shared" si="0"/>
        <v>0</v>
      </c>
      <c r="I11" s="307">
        <f>C11+'4. sz. mell'!C10</f>
        <v>0</v>
      </c>
      <c r="J11" s="307">
        <f>D11+'4. sz. mell'!D10</f>
        <v>0</v>
      </c>
      <c r="K11" s="309"/>
      <c r="L11" s="309"/>
      <c r="M11" s="309"/>
      <c r="N11" s="309"/>
    </row>
    <row r="12" spans="1:14" s="21" customFormat="1" ht="12" customHeight="1" x14ac:dyDescent="0.25">
      <c r="A12" s="18" t="s">
        <v>381</v>
      </c>
      <c r="B12" s="19" t="s">
        <v>102</v>
      </c>
      <c r="C12" s="20">
        <v>242884000</v>
      </c>
      <c r="D12" s="20">
        <v>89175000</v>
      </c>
      <c r="E12" s="20"/>
      <c r="F12" s="20">
        <f t="shared" si="0"/>
        <v>332059000</v>
      </c>
      <c r="I12" s="307">
        <f>C12+'4. sz. mell'!C11</f>
        <v>277123000</v>
      </c>
      <c r="J12" s="307">
        <f>D12+'4. sz. mell'!D11</f>
        <v>97297000</v>
      </c>
      <c r="K12" s="309"/>
      <c r="L12" s="309"/>
      <c r="M12" s="309"/>
      <c r="N12" s="309"/>
    </row>
    <row r="13" spans="1:14" s="21" customFormat="1" ht="12" customHeight="1" thickBot="1" x14ac:dyDescent="0.3">
      <c r="A13" s="18" t="s">
        <v>382</v>
      </c>
      <c r="B13" s="19" t="s">
        <v>103</v>
      </c>
      <c r="C13" s="20"/>
      <c r="D13" s="20"/>
      <c r="E13" s="20"/>
      <c r="F13" s="20">
        <f t="shared" si="0"/>
        <v>0</v>
      </c>
      <c r="I13" s="307">
        <f>C13+'4. sz. mell'!C12</f>
        <v>0</v>
      </c>
      <c r="J13" s="307">
        <f>D13+'4. sz. mell'!D12</f>
        <v>0</v>
      </c>
      <c r="K13" s="309"/>
      <c r="L13" s="309"/>
      <c r="M13" s="309"/>
      <c r="N13" s="309"/>
    </row>
    <row r="14" spans="1:14" s="21" customFormat="1" ht="12" customHeight="1" thickBot="1" x14ac:dyDescent="0.3">
      <c r="A14" s="23" t="s">
        <v>16</v>
      </c>
      <c r="B14" s="24" t="s">
        <v>429</v>
      </c>
      <c r="C14" s="16">
        <f t="shared" ref="C14:E14" si="2">+C18+C19</f>
        <v>0</v>
      </c>
      <c r="D14" s="16">
        <f t="shared" si="2"/>
        <v>0</v>
      </c>
      <c r="E14" s="16">
        <f t="shared" si="2"/>
        <v>0</v>
      </c>
      <c r="F14" s="16">
        <f t="shared" si="0"/>
        <v>0</v>
      </c>
      <c r="I14" s="307">
        <f>C14+'4. sz. mell'!C13</f>
        <v>0</v>
      </c>
      <c r="J14" s="307">
        <f>D14+'4. sz. mell'!D13</f>
        <v>0</v>
      </c>
    </row>
    <row r="15" spans="1:14" s="21" customFormat="1" ht="12" customHeight="1" x14ac:dyDescent="0.25">
      <c r="A15" s="418" t="s">
        <v>385</v>
      </c>
      <c r="B15" s="419" t="s">
        <v>105</v>
      </c>
      <c r="C15" s="420"/>
      <c r="D15" s="420"/>
      <c r="E15" s="420"/>
      <c r="F15" s="420"/>
      <c r="I15" s="307"/>
      <c r="J15" s="307"/>
    </row>
    <row r="16" spans="1:14" s="21" customFormat="1" ht="12" customHeight="1" x14ac:dyDescent="0.25">
      <c r="A16" s="414" t="s">
        <v>386</v>
      </c>
      <c r="B16" s="27" t="s">
        <v>107</v>
      </c>
      <c r="C16" s="415"/>
      <c r="D16" s="415"/>
      <c r="E16" s="415"/>
      <c r="F16" s="415"/>
      <c r="I16" s="307"/>
      <c r="J16" s="307"/>
    </row>
    <row r="17" spans="1:14" s="21" customFormat="1" ht="12" customHeight="1" x14ac:dyDescent="0.25">
      <c r="A17" s="416" t="s">
        <v>387</v>
      </c>
      <c r="B17" s="29" t="s">
        <v>108</v>
      </c>
      <c r="C17" s="417"/>
      <c r="D17" s="417"/>
      <c r="E17" s="417"/>
      <c r="F17" s="417"/>
      <c r="I17" s="307"/>
      <c r="J17" s="307"/>
    </row>
    <row r="18" spans="1:14" s="21" customFormat="1" ht="12" customHeight="1" x14ac:dyDescent="0.25">
      <c r="A18" s="26" t="s">
        <v>388</v>
      </c>
      <c r="B18" s="27" t="s">
        <v>109</v>
      </c>
      <c r="C18" s="28"/>
      <c r="D18" s="28"/>
      <c r="E18" s="28"/>
      <c r="F18" s="28">
        <f t="shared" si="0"/>
        <v>0</v>
      </c>
      <c r="I18" s="307">
        <f>C18+'4. sz. mell'!C14</f>
        <v>0</v>
      </c>
      <c r="J18" s="307">
        <f>D18+'4. sz. mell'!D14</f>
        <v>0</v>
      </c>
    </row>
    <row r="19" spans="1:14" s="21" customFormat="1" ht="12" customHeight="1" x14ac:dyDescent="0.25">
      <c r="A19" s="26" t="s">
        <v>389</v>
      </c>
      <c r="B19" s="29" t="s">
        <v>110</v>
      </c>
      <c r="C19" s="30"/>
      <c r="D19" s="30"/>
      <c r="E19" s="30"/>
      <c r="F19" s="30">
        <f t="shared" si="0"/>
        <v>0</v>
      </c>
      <c r="I19" s="307">
        <f>C19+'4. sz. mell'!C18</f>
        <v>0</v>
      </c>
      <c r="J19" s="307">
        <f>D19+'4. sz. mell'!D18</f>
        <v>0</v>
      </c>
    </row>
    <row r="20" spans="1:14" s="21" customFormat="1" ht="12" customHeight="1" thickBot="1" x14ac:dyDescent="0.3">
      <c r="A20" s="18" t="s">
        <v>390</v>
      </c>
      <c r="B20" s="31" t="s">
        <v>111</v>
      </c>
      <c r="C20" s="32"/>
      <c r="D20" s="32"/>
      <c r="E20" s="32"/>
      <c r="F20" s="32">
        <f t="shared" si="0"/>
        <v>0</v>
      </c>
      <c r="I20" s="307">
        <f>C20+'4. sz. mell'!C19</f>
        <v>0</v>
      </c>
      <c r="J20" s="307">
        <f>D20+'4. sz. mell'!D19</f>
        <v>0</v>
      </c>
    </row>
    <row r="21" spans="1:14" s="21" customFormat="1" ht="12" customHeight="1" thickBot="1" x14ac:dyDescent="0.3">
      <c r="A21" s="23" t="s">
        <v>17</v>
      </c>
      <c r="B21" s="24" t="s">
        <v>430</v>
      </c>
      <c r="C21" s="16">
        <f t="shared" ref="C21:E21" si="3">+C22+C23+C24</f>
        <v>0</v>
      </c>
      <c r="D21" s="16">
        <f t="shared" si="3"/>
        <v>0</v>
      </c>
      <c r="E21" s="16">
        <f t="shared" si="3"/>
        <v>0</v>
      </c>
      <c r="F21" s="16">
        <f t="shared" si="0"/>
        <v>0</v>
      </c>
      <c r="I21" s="307">
        <f>C21+'4. sz. mell'!C20</f>
        <v>0</v>
      </c>
      <c r="J21" s="307">
        <f>D21+'4. sz. mell'!D20</f>
        <v>0</v>
      </c>
    </row>
    <row r="22" spans="1:14" s="21" customFormat="1" ht="12" customHeight="1" x14ac:dyDescent="0.25">
      <c r="A22" s="26" t="s">
        <v>335</v>
      </c>
      <c r="B22" s="27" t="s">
        <v>23</v>
      </c>
      <c r="C22" s="28"/>
      <c r="D22" s="28"/>
      <c r="E22" s="28"/>
      <c r="F22" s="28">
        <f t="shared" si="0"/>
        <v>0</v>
      </c>
    </row>
    <row r="23" spans="1:14" s="21" customFormat="1" ht="12" customHeight="1" x14ac:dyDescent="0.25">
      <c r="A23" s="26" t="s">
        <v>336</v>
      </c>
      <c r="B23" s="29" t="s">
        <v>25</v>
      </c>
      <c r="C23" s="30"/>
      <c r="D23" s="30"/>
      <c r="E23" s="30"/>
      <c r="F23" s="30">
        <f t="shared" si="0"/>
        <v>0</v>
      </c>
    </row>
    <row r="24" spans="1:14" s="21" customFormat="1" ht="12" customHeight="1" thickBot="1" x14ac:dyDescent="0.3">
      <c r="A24" s="18" t="s">
        <v>337</v>
      </c>
      <c r="B24" s="33" t="s">
        <v>27</v>
      </c>
      <c r="C24" s="32"/>
      <c r="D24" s="32"/>
      <c r="E24" s="32"/>
      <c r="F24" s="32">
        <f t="shared" si="0"/>
        <v>0</v>
      </c>
    </row>
    <row r="25" spans="1:14" s="17" customFormat="1" ht="12" customHeight="1" thickBot="1" x14ac:dyDescent="0.3">
      <c r="A25" s="23" t="s">
        <v>21</v>
      </c>
      <c r="B25" s="24" t="s">
        <v>29</v>
      </c>
      <c r="C25" s="25"/>
      <c r="D25" s="25"/>
      <c r="E25" s="25"/>
      <c r="F25" s="25">
        <f t="shared" si="0"/>
        <v>0</v>
      </c>
    </row>
    <row r="26" spans="1:14" s="17" customFormat="1" ht="12" customHeight="1" thickBot="1" x14ac:dyDescent="0.3">
      <c r="A26" s="23" t="s">
        <v>28</v>
      </c>
      <c r="B26" s="24" t="s">
        <v>31</v>
      </c>
      <c r="C26" s="34"/>
      <c r="D26" s="34"/>
      <c r="E26" s="34"/>
      <c r="F26" s="34">
        <f t="shared" si="0"/>
        <v>0</v>
      </c>
    </row>
    <row r="27" spans="1:14" s="17" customFormat="1" ht="12" customHeight="1" thickBot="1" x14ac:dyDescent="0.3">
      <c r="A27" s="10" t="s">
        <v>30</v>
      </c>
      <c r="B27" s="24" t="s">
        <v>33</v>
      </c>
      <c r="C27" s="35">
        <f>+C6+C7+C14+C21+C25+C26</f>
        <v>268766000</v>
      </c>
      <c r="D27" s="35">
        <f t="shared" ref="D27:E27" si="4">+D6+D7+D14+D21+D25+D26</f>
        <v>103604000</v>
      </c>
      <c r="E27" s="35">
        <f t="shared" si="4"/>
        <v>0</v>
      </c>
      <c r="F27" s="35">
        <f t="shared" si="0"/>
        <v>372370000</v>
      </c>
    </row>
    <row r="28" spans="1:14" s="17" customFormat="1" ht="12" customHeight="1" thickBot="1" x14ac:dyDescent="0.3">
      <c r="A28" s="36" t="s">
        <v>32</v>
      </c>
      <c r="B28" s="24" t="s">
        <v>432</v>
      </c>
      <c r="C28" s="35">
        <f t="shared" ref="C28:E28" si="5">+C29+C30+C31</f>
        <v>8308097</v>
      </c>
      <c r="D28" s="35">
        <f t="shared" si="5"/>
        <v>5795051</v>
      </c>
      <c r="E28" s="35">
        <f t="shared" si="5"/>
        <v>0</v>
      </c>
      <c r="F28" s="35">
        <f t="shared" si="0"/>
        <v>14103148</v>
      </c>
    </row>
    <row r="29" spans="1:14" s="17" customFormat="1" ht="12" customHeight="1" x14ac:dyDescent="0.25">
      <c r="A29" s="26" t="s">
        <v>409</v>
      </c>
      <c r="B29" s="27" t="s">
        <v>35</v>
      </c>
      <c r="C29" s="28">
        <v>8308097</v>
      </c>
      <c r="D29" s="28">
        <v>5795051</v>
      </c>
      <c r="E29" s="28"/>
      <c r="F29" s="28">
        <f t="shared" si="0"/>
        <v>14103148</v>
      </c>
      <c r="I29" s="308">
        <f>C29+'4. sz. mell'!C28</f>
        <v>64112971</v>
      </c>
      <c r="J29" s="308">
        <f>D29+'4. sz. mell'!D28</f>
        <v>5795051</v>
      </c>
      <c r="K29" s="308"/>
      <c r="L29" s="308"/>
      <c r="M29" s="308"/>
      <c r="N29" s="308"/>
    </row>
    <row r="30" spans="1:14" s="17" customFormat="1" ht="12" customHeight="1" x14ac:dyDescent="0.25">
      <c r="A30" s="26" t="s">
        <v>410</v>
      </c>
      <c r="B30" s="29" t="s">
        <v>36</v>
      </c>
      <c r="C30" s="30"/>
      <c r="D30" s="30"/>
      <c r="E30" s="30"/>
      <c r="F30" s="30">
        <f t="shared" si="0"/>
        <v>0</v>
      </c>
    </row>
    <row r="31" spans="1:14" s="21" customFormat="1" ht="12" customHeight="1" thickBot="1" x14ac:dyDescent="0.3">
      <c r="A31" s="18" t="s">
        <v>411</v>
      </c>
      <c r="B31" s="33" t="s">
        <v>37</v>
      </c>
      <c r="C31" s="32"/>
      <c r="D31" s="32"/>
      <c r="E31" s="32"/>
      <c r="F31" s="32">
        <f t="shared" si="0"/>
        <v>0</v>
      </c>
    </row>
    <row r="32" spans="1:14" s="21" customFormat="1" ht="15" customHeight="1" thickBot="1" x14ac:dyDescent="0.25">
      <c r="A32" s="36" t="s">
        <v>34</v>
      </c>
      <c r="B32" s="37" t="s">
        <v>431</v>
      </c>
      <c r="C32" s="38">
        <f t="shared" ref="C32:E32" si="6">+C27+C28</f>
        <v>277074097</v>
      </c>
      <c r="D32" s="38">
        <f t="shared" si="6"/>
        <v>109399051</v>
      </c>
      <c r="E32" s="38">
        <f t="shared" si="6"/>
        <v>0</v>
      </c>
      <c r="F32" s="38">
        <f t="shared" si="0"/>
        <v>386473148</v>
      </c>
    </row>
    <row r="33" spans="1:27" s="21" customFormat="1" ht="15" customHeight="1" x14ac:dyDescent="0.25">
      <c r="A33" s="39"/>
      <c r="B33" s="40"/>
      <c r="C33" s="40"/>
      <c r="D33" s="40"/>
      <c r="E33" s="40"/>
      <c r="F33" s="41"/>
    </row>
    <row r="34" spans="1:27" ht="13.5" thickBot="1" x14ac:dyDescent="0.3">
      <c r="A34" s="42"/>
      <c r="B34" s="43"/>
      <c r="C34" s="43"/>
      <c r="D34" s="43"/>
      <c r="E34" s="43"/>
      <c r="F34" s="44"/>
    </row>
    <row r="35" spans="1:27" s="12" customFormat="1" ht="16.5" customHeight="1" thickBot="1" x14ac:dyDescent="0.3">
      <c r="A35" s="45"/>
      <c r="B35" s="46" t="s">
        <v>39</v>
      </c>
      <c r="C35" s="211" t="s">
        <v>283</v>
      </c>
      <c r="D35" s="211" t="s">
        <v>284</v>
      </c>
      <c r="E35" s="211" t="s">
        <v>285</v>
      </c>
      <c r="F35" s="212" t="s">
        <v>270</v>
      </c>
    </row>
    <row r="36" spans="1:27" s="47" customFormat="1" ht="12" customHeight="1" thickBot="1" x14ac:dyDescent="0.3">
      <c r="A36" s="261" t="s">
        <v>4</v>
      </c>
      <c r="B36" s="262" t="s">
        <v>306</v>
      </c>
      <c r="C36" s="263">
        <f>SUM(C37:C42)</f>
        <v>11483097</v>
      </c>
      <c r="D36" s="16">
        <f t="shared" ref="D36:E36" si="7">SUM(D37:D42)</f>
        <v>20224051</v>
      </c>
      <c r="E36" s="16">
        <f t="shared" si="7"/>
        <v>0</v>
      </c>
      <c r="F36" s="16">
        <f t="shared" ref="F36:F70" si="8">C36+D36+E36</f>
        <v>31707148</v>
      </c>
    </row>
    <row r="37" spans="1:27" ht="12" customHeight="1" x14ac:dyDescent="0.25">
      <c r="A37" s="264" t="s">
        <v>5</v>
      </c>
      <c r="B37" s="111" t="s">
        <v>179</v>
      </c>
      <c r="C37" s="265"/>
      <c r="D37" s="28">
        <v>300000</v>
      </c>
      <c r="E37" s="28"/>
      <c r="F37" s="28">
        <f t="shared" si="8"/>
        <v>300000</v>
      </c>
      <c r="H37" s="56"/>
      <c r="I37" s="56">
        <f>C37+'4. sz. mell'!C35</f>
        <v>233649000</v>
      </c>
      <c r="J37" s="56">
        <f>D37+'4. sz. mell'!D35</f>
        <v>89943000</v>
      </c>
      <c r="K37" s="56"/>
      <c r="L37" s="56"/>
      <c r="M37" s="56"/>
      <c r="N37" s="56"/>
      <c r="O37" s="56"/>
      <c r="P37" s="56"/>
      <c r="Q37" s="56"/>
      <c r="R37" s="56"/>
      <c r="S37" s="56" t="e">
        <f>#REF!+'4. sz. mell'!#REF!</f>
        <v>#REF!</v>
      </c>
      <c r="T37" s="56" t="e">
        <f>#REF!+'4. sz. mell'!#REF!</f>
        <v>#REF!</v>
      </c>
      <c r="U37" s="56" t="e">
        <f>#REF!+'4. sz. mell'!#REF!</f>
        <v>#REF!</v>
      </c>
      <c r="V37" s="56" t="e">
        <f>#REF!+'4. sz. mell'!#REF!</f>
        <v>#REF!</v>
      </c>
      <c r="W37" s="56">
        <f>E37+'4. sz. mell'!E35</f>
        <v>0</v>
      </c>
      <c r="X37" s="56" t="e">
        <f>#REF!+'4. sz. mell'!#REF!</f>
        <v>#REF!</v>
      </c>
      <c r="Y37" s="56" t="e">
        <f>#REF!+'4. sz. mell'!#REF!</f>
        <v>#REF!</v>
      </c>
      <c r="Z37" s="56" t="e">
        <f>#REF!+'4. sz. mell'!#REF!</f>
        <v>#REF!</v>
      </c>
      <c r="AA37" s="56" t="e">
        <f>#REF!+'4. sz. mell'!#REF!</f>
        <v>#REF!</v>
      </c>
    </row>
    <row r="38" spans="1:27" ht="12" customHeight="1" x14ac:dyDescent="0.25">
      <c r="A38" s="266" t="s">
        <v>6</v>
      </c>
      <c r="B38" s="19" t="s">
        <v>42</v>
      </c>
      <c r="C38" s="267"/>
      <c r="D38" s="48">
        <v>112000</v>
      </c>
      <c r="E38" s="48"/>
      <c r="F38" s="48">
        <f t="shared" si="8"/>
        <v>112000</v>
      </c>
      <c r="H38" s="56"/>
      <c r="I38" s="56">
        <f>C38+'4. sz. mell'!C36</f>
        <v>28608000</v>
      </c>
      <c r="J38" s="56">
        <f>D38+'4. sz. mell'!D36</f>
        <v>11049000</v>
      </c>
      <c r="K38" s="56"/>
      <c r="L38" s="56"/>
      <c r="M38" s="56"/>
      <c r="N38" s="56"/>
      <c r="O38" s="56"/>
      <c r="P38" s="56"/>
      <c r="Q38" s="56"/>
      <c r="R38" s="56"/>
    </row>
    <row r="39" spans="1:27" ht="12" customHeight="1" x14ac:dyDescent="0.25">
      <c r="A39" s="266" t="s">
        <v>7</v>
      </c>
      <c r="B39" s="19" t="s">
        <v>307</v>
      </c>
      <c r="C39" s="268">
        <v>3175000</v>
      </c>
      <c r="D39" s="48">
        <v>5469000</v>
      </c>
      <c r="E39" s="48"/>
      <c r="F39" s="48">
        <f t="shared" si="8"/>
        <v>8644000</v>
      </c>
      <c r="H39" s="56"/>
      <c r="I39" s="56">
        <f>C39+'4. sz. mell'!C37</f>
        <v>61599000</v>
      </c>
      <c r="J39" s="56">
        <f>D39+'4. sz. mell'!D37</f>
        <v>42250000</v>
      </c>
      <c r="K39" s="56"/>
      <c r="L39" s="56"/>
      <c r="M39" s="56"/>
      <c r="N39" s="56"/>
      <c r="O39" s="56"/>
      <c r="P39" s="56"/>
      <c r="Q39" s="56"/>
      <c r="R39" s="56"/>
    </row>
    <row r="40" spans="1:27" ht="12" customHeight="1" x14ac:dyDescent="0.25">
      <c r="A40" s="266" t="s">
        <v>8</v>
      </c>
      <c r="B40" s="117" t="s">
        <v>44</v>
      </c>
      <c r="C40" s="269"/>
      <c r="D40" s="48"/>
      <c r="E40" s="48"/>
      <c r="F40" s="48">
        <f t="shared" si="8"/>
        <v>0</v>
      </c>
      <c r="H40" s="56"/>
      <c r="I40" s="56">
        <f>C40+'4. sz. mell'!C38</f>
        <v>0</v>
      </c>
      <c r="J40" s="56">
        <f>D40+'4. sz. mell'!D38</f>
        <v>0</v>
      </c>
      <c r="K40" s="56"/>
      <c r="L40" s="56"/>
      <c r="M40" s="56"/>
      <c r="N40" s="56"/>
      <c r="O40" s="56"/>
      <c r="P40" s="56"/>
      <c r="Q40" s="56"/>
      <c r="R40" s="56"/>
    </row>
    <row r="41" spans="1:27" ht="12" customHeight="1" x14ac:dyDescent="0.25">
      <c r="A41" s="270" t="s">
        <v>9</v>
      </c>
      <c r="B41" s="117" t="s">
        <v>45</v>
      </c>
      <c r="C41" s="269"/>
      <c r="D41" s="48">
        <v>8548000</v>
      </c>
      <c r="E41" s="48"/>
      <c r="F41" s="48">
        <f t="shared" si="8"/>
        <v>8548000</v>
      </c>
      <c r="H41" s="56"/>
      <c r="I41" s="56">
        <f>C41+'4. sz. mell'!C39</f>
        <v>63593874</v>
      </c>
      <c r="J41" s="56">
        <f>D41+'4. sz. mell'!D39</f>
        <v>8548000</v>
      </c>
      <c r="K41" s="56"/>
      <c r="L41" s="56"/>
      <c r="M41" s="56"/>
      <c r="N41" s="56"/>
      <c r="O41" s="56"/>
      <c r="P41" s="56"/>
      <c r="Q41" s="56"/>
      <c r="R41" s="56"/>
    </row>
    <row r="42" spans="1:27" ht="12" customHeight="1" thickBot="1" x14ac:dyDescent="0.3">
      <c r="A42" s="271" t="s">
        <v>308</v>
      </c>
      <c r="B42" s="272" t="s">
        <v>309</v>
      </c>
      <c r="C42" s="273">
        <v>8308097</v>
      </c>
      <c r="D42" s="30">
        <v>5795051</v>
      </c>
      <c r="E42" s="30"/>
      <c r="F42" s="30">
        <f t="shared" si="8"/>
        <v>14103148</v>
      </c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7" ht="12" customHeight="1" thickBot="1" x14ac:dyDescent="0.3">
      <c r="A43" s="23" t="s">
        <v>10</v>
      </c>
      <c r="B43" s="24" t="s">
        <v>46</v>
      </c>
      <c r="C43" s="16">
        <f t="shared" ref="C43:E43" si="9">SUM(C44:C46)</f>
        <v>0</v>
      </c>
      <c r="D43" s="16">
        <f t="shared" si="9"/>
        <v>0</v>
      </c>
      <c r="E43" s="16">
        <f t="shared" si="9"/>
        <v>0</v>
      </c>
      <c r="F43" s="16">
        <f t="shared" si="8"/>
        <v>0</v>
      </c>
      <c r="M43" s="56"/>
      <c r="N43" s="56"/>
      <c r="O43" s="56"/>
      <c r="P43" s="56"/>
      <c r="Q43" s="56"/>
      <c r="R43" s="56"/>
    </row>
    <row r="44" spans="1:27" s="47" customFormat="1" ht="12" customHeight="1" x14ac:dyDescent="0.25">
      <c r="A44" s="18" t="s">
        <v>11</v>
      </c>
      <c r="B44" s="22" t="s">
        <v>47</v>
      </c>
      <c r="C44" s="28"/>
      <c r="D44" s="28"/>
      <c r="E44" s="28"/>
      <c r="F44" s="28">
        <f t="shared" si="8"/>
        <v>0</v>
      </c>
      <c r="I44" s="306">
        <f>C44+'4. sz. mell'!C41</f>
        <v>250000</v>
      </c>
      <c r="J44" s="306">
        <f>D44+'4. sz. mell'!D41</f>
        <v>600000</v>
      </c>
      <c r="K44" s="306"/>
      <c r="L44" s="306"/>
      <c r="M44" s="306"/>
      <c r="N44" s="306"/>
      <c r="O44" s="56"/>
      <c r="P44" s="56"/>
      <c r="Q44" s="56"/>
      <c r="R44" s="56"/>
    </row>
    <row r="45" spans="1:27" ht="12" customHeight="1" x14ac:dyDescent="0.25">
      <c r="A45" s="18" t="s">
        <v>13</v>
      </c>
      <c r="B45" s="19" t="s">
        <v>48</v>
      </c>
      <c r="C45" s="48"/>
      <c r="D45" s="48"/>
      <c r="E45" s="48"/>
      <c r="F45" s="48">
        <f t="shared" si="8"/>
        <v>0</v>
      </c>
      <c r="I45" s="306">
        <f>C45+'4. sz. mell'!C42</f>
        <v>0</v>
      </c>
      <c r="J45" s="306">
        <f>D45+'4. sz. mell'!D42</f>
        <v>0</v>
      </c>
      <c r="K45" s="306"/>
      <c r="L45" s="306"/>
      <c r="M45" s="306"/>
      <c r="N45" s="306"/>
      <c r="O45" s="56"/>
      <c r="P45" s="56"/>
      <c r="Q45" s="56"/>
      <c r="R45" s="56"/>
    </row>
    <row r="46" spans="1:27" ht="12" customHeight="1" x14ac:dyDescent="0.25">
      <c r="A46" s="18" t="s">
        <v>14</v>
      </c>
      <c r="B46" s="19" t="s">
        <v>49</v>
      </c>
      <c r="C46" s="48"/>
      <c r="D46" s="48"/>
      <c r="E46" s="48"/>
      <c r="F46" s="48">
        <f t="shared" si="8"/>
        <v>0</v>
      </c>
      <c r="I46" s="306">
        <f>C46+'4. sz. mell'!C43</f>
        <v>0</v>
      </c>
      <c r="J46" s="306">
        <f>D46+'4. sz. mell'!D43</f>
        <v>0</v>
      </c>
      <c r="K46" s="306"/>
      <c r="L46" s="306"/>
      <c r="M46" s="306"/>
      <c r="N46" s="306"/>
      <c r="O46" s="56"/>
      <c r="P46" s="56"/>
      <c r="Q46" s="56"/>
      <c r="R46" s="56"/>
    </row>
    <row r="47" spans="1:27" ht="12" customHeight="1" thickBot="1" x14ac:dyDescent="0.3">
      <c r="A47" s="18" t="s">
        <v>15</v>
      </c>
      <c r="B47" s="19" t="s">
        <v>50</v>
      </c>
      <c r="C47" s="48"/>
      <c r="D47" s="48"/>
      <c r="E47" s="48"/>
      <c r="F47" s="48">
        <f t="shared" si="8"/>
        <v>0</v>
      </c>
      <c r="I47" s="306">
        <f>C47+'4. sz. mell'!C44</f>
        <v>0</v>
      </c>
      <c r="J47" s="306">
        <f>D47+'4. sz. mell'!D44</f>
        <v>0</v>
      </c>
      <c r="K47" s="306"/>
      <c r="L47" s="306"/>
      <c r="M47" s="306"/>
      <c r="N47" s="306"/>
      <c r="O47" s="56"/>
      <c r="P47" s="56"/>
      <c r="Q47" s="56"/>
      <c r="R47" s="56"/>
    </row>
    <row r="48" spans="1:27" s="59" customFormat="1" ht="12" customHeight="1" thickBot="1" x14ac:dyDescent="0.3">
      <c r="A48" s="57" t="s">
        <v>17</v>
      </c>
      <c r="B48" s="24" t="s">
        <v>89</v>
      </c>
      <c r="C48" s="58">
        <f>SUM(C43,C36)</f>
        <v>11483097</v>
      </c>
      <c r="D48" s="58">
        <f t="shared" ref="D48:E48" si="10">SUM(D43,D36)</f>
        <v>20224051</v>
      </c>
      <c r="E48" s="58">
        <f t="shared" si="10"/>
        <v>0</v>
      </c>
      <c r="F48" s="58">
        <f t="shared" si="8"/>
        <v>31707148</v>
      </c>
      <c r="M48" s="56"/>
      <c r="N48" s="56"/>
      <c r="O48" s="56"/>
      <c r="P48" s="56"/>
      <c r="Q48" s="56"/>
      <c r="R48" s="56"/>
    </row>
    <row r="49" spans="1:18" s="59" customFormat="1" ht="12" customHeight="1" thickBot="1" x14ac:dyDescent="0.3">
      <c r="A49" s="57" t="s">
        <v>21</v>
      </c>
      <c r="B49" s="24" t="s">
        <v>57</v>
      </c>
      <c r="C49" s="58">
        <f>+C50+C51+C52</f>
        <v>0</v>
      </c>
      <c r="D49" s="58">
        <f t="shared" ref="D49:E49" si="11">+D50+D51+D52</f>
        <v>0</v>
      </c>
      <c r="E49" s="58">
        <f t="shared" si="11"/>
        <v>0</v>
      </c>
      <c r="F49" s="58">
        <f t="shared" si="8"/>
        <v>0</v>
      </c>
      <c r="M49" s="56"/>
      <c r="N49" s="56"/>
      <c r="O49" s="56"/>
      <c r="P49" s="56"/>
      <c r="Q49" s="56"/>
      <c r="R49" s="56"/>
    </row>
    <row r="50" spans="1:18" s="62" customFormat="1" ht="12" customHeight="1" x14ac:dyDescent="0.25">
      <c r="A50" s="60" t="s">
        <v>22</v>
      </c>
      <c r="B50" s="22" t="s">
        <v>58</v>
      </c>
      <c r="C50" s="61"/>
      <c r="D50" s="61"/>
      <c r="E50" s="61"/>
      <c r="F50" s="61">
        <f t="shared" si="8"/>
        <v>0</v>
      </c>
      <c r="M50" s="56"/>
      <c r="N50" s="56"/>
      <c r="O50" s="56"/>
      <c r="P50" s="56"/>
      <c r="Q50" s="56"/>
      <c r="R50" s="56"/>
    </row>
    <row r="51" spans="1:18" s="59" customFormat="1" ht="12" customHeight="1" x14ac:dyDescent="0.25">
      <c r="A51" s="60" t="s">
        <v>24</v>
      </c>
      <c r="B51" s="22" t="s">
        <v>59</v>
      </c>
      <c r="C51" s="61"/>
      <c r="D51" s="61"/>
      <c r="E51" s="61"/>
      <c r="F51" s="61">
        <f t="shared" si="8"/>
        <v>0</v>
      </c>
      <c r="M51" s="56"/>
      <c r="N51" s="56"/>
      <c r="O51" s="56"/>
      <c r="P51" s="56"/>
      <c r="Q51" s="56"/>
      <c r="R51" s="56"/>
    </row>
    <row r="52" spans="1:18" s="59" customFormat="1" ht="12" customHeight="1" thickBot="1" x14ac:dyDescent="0.3">
      <c r="A52" s="63" t="s">
        <v>26</v>
      </c>
      <c r="B52" s="64" t="s">
        <v>60</v>
      </c>
      <c r="C52" s="61"/>
      <c r="D52" s="61"/>
      <c r="E52" s="61"/>
      <c r="F52" s="61">
        <f t="shared" si="8"/>
        <v>0</v>
      </c>
      <c r="M52" s="56"/>
      <c r="N52" s="56"/>
      <c r="O52" s="56"/>
      <c r="P52" s="56"/>
      <c r="Q52" s="56"/>
      <c r="R52" s="56"/>
    </row>
    <row r="53" spans="1:18" s="59" customFormat="1" ht="12" customHeight="1" thickBot="1" x14ac:dyDescent="0.3">
      <c r="A53" s="57" t="s">
        <v>28</v>
      </c>
      <c r="B53" s="24" t="s">
        <v>61</v>
      </c>
      <c r="C53" s="58">
        <f>+C54+C55+C56+C57</f>
        <v>0</v>
      </c>
      <c r="D53" s="58">
        <f t="shared" ref="D53:E53" si="12">+D54+D55+D56+D57</f>
        <v>0</v>
      </c>
      <c r="E53" s="58">
        <f t="shared" si="12"/>
        <v>0</v>
      </c>
      <c r="F53" s="58">
        <f t="shared" si="8"/>
        <v>0</v>
      </c>
      <c r="M53" s="56"/>
      <c r="N53" s="56"/>
      <c r="O53" s="56"/>
      <c r="P53" s="56"/>
      <c r="Q53" s="56"/>
      <c r="R53" s="56"/>
    </row>
    <row r="54" spans="1:18" s="59" customFormat="1" ht="12" customHeight="1" x14ac:dyDescent="0.25">
      <c r="A54" s="60" t="s">
        <v>62</v>
      </c>
      <c r="B54" s="22" t="s">
        <v>63</v>
      </c>
      <c r="C54" s="61"/>
      <c r="D54" s="61"/>
      <c r="E54" s="61"/>
      <c r="F54" s="61">
        <f t="shared" si="8"/>
        <v>0</v>
      </c>
      <c r="M54" s="56"/>
      <c r="N54" s="56"/>
      <c r="O54" s="56"/>
      <c r="P54" s="56"/>
      <c r="Q54" s="56"/>
      <c r="R54" s="56"/>
    </row>
    <row r="55" spans="1:18" s="59" customFormat="1" ht="12" customHeight="1" x14ac:dyDescent="0.25">
      <c r="A55" s="60" t="s">
        <v>64</v>
      </c>
      <c r="B55" s="22" t="s">
        <v>65</v>
      </c>
      <c r="C55" s="61"/>
      <c r="D55" s="61"/>
      <c r="E55" s="61"/>
      <c r="F55" s="61">
        <f t="shared" si="8"/>
        <v>0</v>
      </c>
      <c r="M55" s="56"/>
      <c r="N55" s="56"/>
      <c r="O55" s="56"/>
      <c r="P55" s="56"/>
      <c r="Q55" s="56"/>
      <c r="R55" s="56"/>
    </row>
    <row r="56" spans="1:18" s="59" customFormat="1" ht="12" customHeight="1" x14ac:dyDescent="0.25">
      <c r="A56" s="60" t="s">
        <v>66</v>
      </c>
      <c r="B56" s="22" t="s">
        <v>67</v>
      </c>
      <c r="C56" s="61"/>
      <c r="D56" s="61"/>
      <c r="E56" s="61"/>
      <c r="F56" s="61">
        <f t="shared" si="8"/>
        <v>0</v>
      </c>
      <c r="M56" s="56"/>
      <c r="N56" s="56"/>
      <c r="O56" s="56"/>
      <c r="P56" s="56"/>
      <c r="Q56" s="56"/>
      <c r="R56" s="56"/>
    </row>
    <row r="57" spans="1:18" s="62" customFormat="1" ht="12" customHeight="1" thickBot="1" x14ac:dyDescent="0.3">
      <c r="A57" s="63" t="s">
        <v>68</v>
      </c>
      <c r="B57" s="64" t="s">
        <v>69</v>
      </c>
      <c r="C57" s="61"/>
      <c r="D57" s="61"/>
      <c r="E57" s="61"/>
      <c r="F57" s="61">
        <f t="shared" si="8"/>
        <v>0</v>
      </c>
      <c r="M57" s="56"/>
      <c r="N57" s="56"/>
      <c r="O57" s="56"/>
      <c r="P57" s="56"/>
      <c r="Q57" s="56"/>
      <c r="R57" s="56"/>
    </row>
    <row r="58" spans="1:18" s="59" customFormat="1" ht="12" customHeight="1" thickBot="1" x14ac:dyDescent="0.3">
      <c r="A58" s="57" t="s">
        <v>30</v>
      </c>
      <c r="B58" s="24" t="s">
        <v>92</v>
      </c>
      <c r="C58" s="65">
        <f>+C59+C60+C62+C63+C61</f>
        <v>265591000</v>
      </c>
      <c r="D58" s="65">
        <f t="shared" ref="D58:E58" si="13">+D59+D60+D62+D63+D61</f>
        <v>89175000</v>
      </c>
      <c r="E58" s="65">
        <f t="shared" si="13"/>
        <v>0</v>
      </c>
      <c r="F58" s="65">
        <f t="shared" si="8"/>
        <v>354766000</v>
      </c>
      <c r="M58" s="56"/>
      <c r="N58" s="56"/>
      <c r="O58" s="56"/>
      <c r="P58" s="56"/>
      <c r="Q58" s="56"/>
      <c r="R58" s="56"/>
    </row>
    <row r="59" spans="1:18" s="59" customFormat="1" ht="15" x14ac:dyDescent="0.25">
      <c r="A59" s="60" t="s">
        <v>71</v>
      </c>
      <c r="B59" s="22" t="s">
        <v>72</v>
      </c>
      <c r="C59" s="61"/>
      <c r="D59" s="61"/>
      <c r="E59" s="61"/>
      <c r="F59" s="61">
        <f t="shared" si="8"/>
        <v>0</v>
      </c>
      <c r="M59" s="56"/>
      <c r="N59" s="56"/>
      <c r="O59" s="56"/>
      <c r="P59" s="56"/>
      <c r="Q59" s="56"/>
      <c r="R59" s="56"/>
    </row>
    <row r="60" spans="1:18" s="59" customFormat="1" ht="12" customHeight="1" x14ac:dyDescent="0.25">
      <c r="A60" s="60" t="s">
        <v>73</v>
      </c>
      <c r="B60" s="22" t="s">
        <v>74</v>
      </c>
      <c r="C60" s="61"/>
      <c r="D60" s="61"/>
      <c r="E60" s="61"/>
      <c r="F60" s="61">
        <f t="shared" si="8"/>
        <v>0</v>
      </c>
      <c r="M60" s="56"/>
      <c r="N60" s="56"/>
      <c r="O60" s="56"/>
      <c r="P60" s="56"/>
      <c r="Q60" s="56"/>
      <c r="R60" s="56"/>
    </row>
    <row r="61" spans="1:18" s="59" customFormat="1" ht="12" customHeight="1" x14ac:dyDescent="0.25">
      <c r="A61" s="60" t="s">
        <v>75</v>
      </c>
      <c r="B61" s="22" t="s">
        <v>91</v>
      </c>
      <c r="C61" s="61">
        <v>265591000</v>
      </c>
      <c r="D61" s="61">
        <v>89175000</v>
      </c>
      <c r="E61" s="61"/>
      <c r="F61" s="61">
        <f t="shared" si="8"/>
        <v>354766000</v>
      </c>
      <c r="M61" s="56"/>
      <c r="N61" s="56"/>
      <c r="O61" s="56"/>
      <c r="P61" s="56"/>
      <c r="Q61" s="56"/>
      <c r="R61" s="56"/>
    </row>
    <row r="62" spans="1:18" s="62" customFormat="1" ht="12" customHeight="1" x14ac:dyDescent="0.25">
      <c r="A62" s="60" t="s">
        <v>77</v>
      </c>
      <c r="B62" s="22" t="s">
        <v>76</v>
      </c>
      <c r="C62" s="61"/>
      <c r="D62" s="61"/>
      <c r="E62" s="61"/>
      <c r="F62" s="61">
        <f t="shared" si="8"/>
        <v>0</v>
      </c>
      <c r="M62" s="56"/>
      <c r="N62" s="56"/>
      <c r="O62" s="56"/>
      <c r="P62" s="56"/>
      <c r="Q62" s="56"/>
      <c r="R62" s="56"/>
    </row>
    <row r="63" spans="1:18" s="62" customFormat="1" ht="12" customHeight="1" thickBot="1" x14ac:dyDescent="0.3">
      <c r="A63" s="63" t="s">
        <v>90</v>
      </c>
      <c r="B63" s="64" t="s">
        <v>78</v>
      </c>
      <c r="C63" s="61"/>
      <c r="D63" s="61"/>
      <c r="E63" s="61"/>
      <c r="F63" s="61">
        <f t="shared" si="8"/>
        <v>0</v>
      </c>
      <c r="M63" s="56"/>
      <c r="N63" s="56"/>
      <c r="O63" s="56"/>
      <c r="P63" s="56"/>
      <c r="Q63" s="56"/>
      <c r="R63" s="56"/>
    </row>
    <row r="64" spans="1:18" s="62" customFormat="1" ht="12" customHeight="1" thickBot="1" x14ac:dyDescent="0.3">
      <c r="A64" s="57" t="s">
        <v>32</v>
      </c>
      <c r="B64" s="24" t="s">
        <v>79</v>
      </c>
      <c r="C64" s="66">
        <f>+C65+C66+C67+C68</f>
        <v>0</v>
      </c>
      <c r="D64" s="66">
        <f t="shared" ref="D64:E64" si="14">+D65+D66+D67+D68</f>
        <v>0</v>
      </c>
      <c r="E64" s="66">
        <f t="shared" si="14"/>
        <v>0</v>
      </c>
      <c r="F64" s="66">
        <f t="shared" si="8"/>
        <v>0</v>
      </c>
    </row>
    <row r="65" spans="1:6" s="62" customFormat="1" ht="12" customHeight="1" x14ac:dyDescent="0.25">
      <c r="A65" s="60" t="s">
        <v>80</v>
      </c>
      <c r="B65" s="22" t="s">
        <v>81</v>
      </c>
      <c r="C65" s="61"/>
      <c r="D65" s="61"/>
      <c r="E65" s="61"/>
      <c r="F65" s="61">
        <f t="shared" si="8"/>
        <v>0</v>
      </c>
    </row>
    <row r="66" spans="1:6" s="62" customFormat="1" ht="12" customHeight="1" x14ac:dyDescent="0.25">
      <c r="A66" s="60" t="s">
        <v>82</v>
      </c>
      <c r="B66" s="22" t="s">
        <v>83</v>
      </c>
      <c r="C66" s="61"/>
      <c r="D66" s="61"/>
      <c r="E66" s="61"/>
      <c r="F66" s="61">
        <f t="shared" si="8"/>
        <v>0</v>
      </c>
    </row>
    <row r="67" spans="1:6" s="62" customFormat="1" ht="12" customHeight="1" x14ac:dyDescent="0.25">
      <c r="A67" s="60" t="s">
        <v>84</v>
      </c>
      <c r="B67" s="22" t="s">
        <v>85</v>
      </c>
      <c r="C67" s="61"/>
      <c r="D67" s="61"/>
      <c r="E67" s="61"/>
      <c r="F67" s="61">
        <f t="shared" si="8"/>
        <v>0</v>
      </c>
    </row>
    <row r="68" spans="1:6" s="59" customFormat="1" ht="12.75" customHeight="1" thickBot="1" x14ac:dyDescent="0.3">
      <c r="A68" s="60" t="s">
        <v>86</v>
      </c>
      <c r="B68" s="22" t="s">
        <v>87</v>
      </c>
      <c r="C68" s="61"/>
      <c r="D68" s="61"/>
      <c r="E68" s="61"/>
      <c r="F68" s="61">
        <f t="shared" si="8"/>
        <v>0</v>
      </c>
    </row>
    <row r="69" spans="1:6" s="59" customFormat="1" ht="12" customHeight="1" thickBot="1" x14ac:dyDescent="0.3">
      <c r="A69" s="57" t="s">
        <v>34</v>
      </c>
      <c r="B69" s="24" t="s">
        <v>88</v>
      </c>
      <c r="C69" s="348">
        <f>SUM(C64,C58,C53,C49)</f>
        <v>265591000</v>
      </c>
      <c r="D69" s="67">
        <f t="shared" ref="D69:E69" si="15">SUM(D64,D58,D53,D49)</f>
        <v>89175000</v>
      </c>
      <c r="E69" s="67">
        <f t="shared" si="15"/>
        <v>0</v>
      </c>
      <c r="F69" s="67">
        <f t="shared" si="8"/>
        <v>354766000</v>
      </c>
    </row>
    <row r="70" spans="1:6" ht="12" customHeight="1" thickBot="1" x14ac:dyDescent="0.3">
      <c r="A70" s="23" t="s">
        <v>16</v>
      </c>
      <c r="B70" s="49" t="s">
        <v>51</v>
      </c>
      <c r="C70" s="50">
        <f>SUM(C69,C48)</f>
        <v>277074097</v>
      </c>
      <c r="D70" s="50">
        <f t="shared" ref="D70:E70" si="16">SUM(D69,D48)</f>
        <v>109399051</v>
      </c>
      <c r="E70" s="50">
        <f t="shared" si="16"/>
        <v>0</v>
      </c>
      <c r="F70" s="50">
        <f t="shared" si="8"/>
        <v>386473148</v>
      </c>
    </row>
    <row r="71" spans="1:6" ht="12" customHeight="1" thickBot="1" x14ac:dyDescent="0.3">
      <c r="C71" s="52"/>
      <c r="D71" s="52"/>
      <c r="E71" s="52"/>
      <c r="F71" s="52"/>
    </row>
    <row r="72" spans="1:6" ht="12" customHeight="1" thickBot="1" x14ac:dyDescent="0.3">
      <c r="A72" s="53" t="s">
        <v>52</v>
      </c>
      <c r="B72" s="54"/>
      <c r="C72" s="55"/>
      <c r="D72" s="55"/>
      <c r="E72" s="55"/>
      <c r="F72" s="55"/>
    </row>
    <row r="73" spans="1:6" ht="12" customHeight="1" thickBot="1" x14ac:dyDescent="0.3">
      <c r="A73" s="53" t="s">
        <v>53</v>
      </c>
      <c r="B73" s="54"/>
      <c r="C73" s="55"/>
      <c r="D73" s="55"/>
      <c r="E73" s="55"/>
      <c r="F73" s="55"/>
    </row>
    <row r="75" spans="1:6" x14ac:dyDescent="0.25">
      <c r="C75" s="56">
        <f>C70-C32</f>
        <v>0</v>
      </c>
      <c r="D75" s="56">
        <f t="shared" ref="D75:F75" si="17">D70-D32</f>
        <v>0</v>
      </c>
      <c r="E75" s="56">
        <f t="shared" si="17"/>
        <v>0</v>
      </c>
      <c r="F75" s="56">
        <f t="shared" si="17"/>
        <v>0</v>
      </c>
    </row>
    <row r="76" spans="1:6" x14ac:dyDescent="0.25">
      <c r="C76" s="56"/>
      <c r="D76" s="56"/>
      <c r="E76" s="56"/>
      <c r="F76" s="56"/>
    </row>
    <row r="77" spans="1:6" x14ac:dyDescent="0.25">
      <c r="C77" s="56"/>
      <c r="D77" s="56"/>
    </row>
  </sheetData>
  <sheetProtection formatCells="0"/>
  <mergeCells count="3">
    <mergeCell ref="C3:F3"/>
    <mergeCell ref="F4:F5"/>
    <mergeCell ref="C5:E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verticalDpi="300" r:id="rId1"/>
  <headerFooter alignWithMargins="0">
    <oddHeader>&amp;C&amp;"-,Félkövér"&amp;14Völgységi Önkormányzatok Társulása bevételei és kiadásai előirányzat csoport és kiemelt előirányzat szerinti bontásban&amp;R3. melléklet</oddHeader>
  </headerFooter>
  <rowBreaks count="1" manualBreakCount="1">
    <brk id="34" max="17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50"/>
  <sheetViews>
    <sheetView zoomScale="130" zoomScaleNormal="130" workbookViewId="0">
      <selection activeCell="C30" sqref="C30:D30"/>
    </sheetView>
  </sheetViews>
  <sheetFormatPr defaultRowHeight="12.75" x14ac:dyDescent="0.25"/>
  <cols>
    <col min="1" max="1" width="8.42578125" style="51" customWidth="1"/>
    <col min="2" max="2" width="67.85546875" style="9" customWidth="1"/>
    <col min="3" max="7" width="11.42578125" style="9" customWidth="1"/>
    <col min="8" max="253" width="9.140625" style="9"/>
    <col min="254" max="254" width="11.85546875" style="9" customWidth="1"/>
    <col min="255" max="255" width="67.85546875" style="9" customWidth="1"/>
    <col min="256" max="256" width="21.42578125" style="9" customWidth="1"/>
    <col min="257" max="509" width="9.140625" style="9"/>
    <col min="510" max="510" width="11.85546875" style="9" customWidth="1"/>
    <col min="511" max="511" width="67.85546875" style="9" customWidth="1"/>
    <col min="512" max="512" width="21.42578125" style="9" customWidth="1"/>
    <col min="513" max="765" width="9.140625" style="9"/>
    <col min="766" max="766" width="11.85546875" style="9" customWidth="1"/>
    <col min="767" max="767" width="67.85546875" style="9" customWidth="1"/>
    <col min="768" max="768" width="21.42578125" style="9" customWidth="1"/>
    <col min="769" max="1021" width="9.140625" style="9"/>
    <col min="1022" max="1022" width="11.85546875" style="9" customWidth="1"/>
    <col min="1023" max="1023" width="67.85546875" style="9" customWidth="1"/>
    <col min="1024" max="1024" width="21.42578125" style="9" customWidth="1"/>
    <col min="1025" max="1277" width="9.140625" style="9"/>
    <col min="1278" max="1278" width="11.85546875" style="9" customWidth="1"/>
    <col min="1279" max="1279" width="67.85546875" style="9" customWidth="1"/>
    <col min="1280" max="1280" width="21.42578125" style="9" customWidth="1"/>
    <col min="1281" max="1533" width="9.140625" style="9"/>
    <col min="1534" max="1534" width="11.85546875" style="9" customWidth="1"/>
    <col min="1535" max="1535" width="67.85546875" style="9" customWidth="1"/>
    <col min="1536" max="1536" width="21.42578125" style="9" customWidth="1"/>
    <col min="1537" max="1789" width="9.140625" style="9"/>
    <col min="1790" max="1790" width="11.85546875" style="9" customWidth="1"/>
    <col min="1791" max="1791" width="67.85546875" style="9" customWidth="1"/>
    <col min="1792" max="1792" width="21.42578125" style="9" customWidth="1"/>
    <col min="1793" max="2045" width="9.140625" style="9"/>
    <col min="2046" max="2046" width="11.85546875" style="9" customWidth="1"/>
    <col min="2047" max="2047" width="67.85546875" style="9" customWidth="1"/>
    <col min="2048" max="2048" width="21.42578125" style="9" customWidth="1"/>
    <col min="2049" max="2301" width="9.140625" style="9"/>
    <col min="2302" max="2302" width="11.85546875" style="9" customWidth="1"/>
    <col min="2303" max="2303" width="67.85546875" style="9" customWidth="1"/>
    <col min="2304" max="2304" width="21.42578125" style="9" customWidth="1"/>
    <col min="2305" max="2557" width="9.140625" style="9"/>
    <col min="2558" max="2558" width="11.85546875" style="9" customWidth="1"/>
    <col min="2559" max="2559" width="67.85546875" style="9" customWidth="1"/>
    <col min="2560" max="2560" width="21.42578125" style="9" customWidth="1"/>
    <col min="2561" max="2813" width="9.140625" style="9"/>
    <col min="2814" max="2814" width="11.85546875" style="9" customWidth="1"/>
    <col min="2815" max="2815" width="67.85546875" style="9" customWidth="1"/>
    <col min="2816" max="2816" width="21.42578125" style="9" customWidth="1"/>
    <col min="2817" max="3069" width="9.140625" style="9"/>
    <col min="3070" max="3070" width="11.85546875" style="9" customWidth="1"/>
    <col min="3071" max="3071" width="67.85546875" style="9" customWidth="1"/>
    <col min="3072" max="3072" width="21.42578125" style="9" customWidth="1"/>
    <col min="3073" max="3325" width="9.140625" style="9"/>
    <col min="3326" max="3326" width="11.85546875" style="9" customWidth="1"/>
    <col min="3327" max="3327" width="67.85546875" style="9" customWidth="1"/>
    <col min="3328" max="3328" width="21.42578125" style="9" customWidth="1"/>
    <col min="3329" max="3581" width="9.140625" style="9"/>
    <col min="3582" max="3582" width="11.85546875" style="9" customWidth="1"/>
    <col min="3583" max="3583" width="67.85546875" style="9" customWidth="1"/>
    <col min="3584" max="3584" width="21.42578125" style="9" customWidth="1"/>
    <col min="3585" max="3837" width="9.140625" style="9"/>
    <col min="3838" max="3838" width="11.85546875" style="9" customWidth="1"/>
    <col min="3839" max="3839" width="67.85546875" style="9" customWidth="1"/>
    <col min="3840" max="3840" width="21.42578125" style="9" customWidth="1"/>
    <col min="3841" max="4093" width="9.140625" style="9"/>
    <col min="4094" max="4094" width="11.85546875" style="9" customWidth="1"/>
    <col min="4095" max="4095" width="67.85546875" style="9" customWidth="1"/>
    <col min="4096" max="4096" width="21.42578125" style="9" customWidth="1"/>
    <col min="4097" max="4349" width="9.140625" style="9"/>
    <col min="4350" max="4350" width="11.85546875" style="9" customWidth="1"/>
    <col min="4351" max="4351" width="67.85546875" style="9" customWidth="1"/>
    <col min="4352" max="4352" width="21.42578125" style="9" customWidth="1"/>
    <col min="4353" max="4605" width="9.140625" style="9"/>
    <col min="4606" max="4606" width="11.85546875" style="9" customWidth="1"/>
    <col min="4607" max="4607" width="67.85546875" style="9" customWidth="1"/>
    <col min="4608" max="4608" width="21.42578125" style="9" customWidth="1"/>
    <col min="4609" max="4861" width="9.140625" style="9"/>
    <col min="4862" max="4862" width="11.85546875" style="9" customWidth="1"/>
    <col min="4863" max="4863" width="67.85546875" style="9" customWidth="1"/>
    <col min="4864" max="4864" width="21.42578125" style="9" customWidth="1"/>
    <col min="4865" max="5117" width="9.140625" style="9"/>
    <col min="5118" max="5118" width="11.85546875" style="9" customWidth="1"/>
    <col min="5119" max="5119" width="67.85546875" style="9" customWidth="1"/>
    <col min="5120" max="5120" width="21.42578125" style="9" customWidth="1"/>
    <col min="5121" max="5373" width="9.140625" style="9"/>
    <col min="5374" max="5374" width="11.85546875" style="9" customWidth="1"/>
    <col min="5375" max="5375" width="67.85546875" style="9" customWidth="1"/>
    <col min="5376" max="5376" width="21.42578125" style="9" customWidth="1"/>
    <col min="5377" max="5629" width="9.140625" style="9"/>
    <col min="5630" max="5630" width="11.85546875" style="9" customWidth="1"/>
    <col min="5631" max="5631" width="67.85546875" style="9" customWidth="1"/>
    <col min="5632" max="5632" width="21.42578125" style="9" customWidth="1"/>
    <col min="5633" max="5885" width="9.140625" style="9"/>
    <col min="5886" max="5886" width="11.85546875" style="9" customWidth="1"/>
    <col min="5887" max="5887" width="67.85546875" style="9" customWidth="1"/>
    <col min="5888" max="5888" width="21.42578125" style="9" customWidth="1"/>
    <col min="5889" max="6141" width="9.140625" style="9"/>
    <col min="6142" max="6142" width="11.85546875" style="9" customWidth="1"/>
    <col min="6143" max="6143" width="67.85546875" style="9" customWidth="1"/>
    <col min="6144" max="6144" width="21.42578125" style="9" customWidth="1"/>
    <col min="6145" max="6397" width="9.140625" style="9"/>
    <col min="6398" max="6398" width="11.85546875" style="9" customWidth="1"/>
    <col min="6399" max="6399" width="67.85546875" style="9" customWidth="1"/>
    <col min="6400" max="6400" width="21.42578125" style="9" customWidth="1"/>
    <col min="6401" max="6653" width="9.140625" style="9"/>
    <col min="6654" max="6654" width="11.85546875" style="9" customWidth="1"/>
    <col min="6655" max="6655" width="67.85546875" style="9" customWidth="1"/>
    <col min="6656" max="6656" width="21.42578125" style="9" customWidth="1"/>
    <col min="6657" max="6909" width="9.140625" style="9"/>
    <col min="6910" max="6910" width="11.85546875" style="9" customWidth="1"/>
    <col min="6911" max="6911" width="67.85546875" style="9" customWidth="1"/>
    <col min="6912" max="6912" width="21.42578125" style="9" customWidth="1"/>
    <col min="6913" max="7165" width="9.140625" style="9"/>
    <col min="7166" max="7166" width="11.85546875" style="9" customWidth="1"/>
    <col min="7167" max="7167" width="67.85546875" style="9" customWidth="1"/>
    <col min="7168" max="7168" width="21.42578125" style="9" customWidth="1"/>
    <col min="7169" max="7421" width="9.140625" style="9"/>
    <col min="7422" max="7422" width="11.85546875" style="9" customWidth="1"/>
    <col min="7423" max="7423" width="67.85546875" style="9" customWidth="1"/>
    <col min="7424" max="7424" width="21.42578125" style="9" customWidth="1"/>
    <col min="7425" max="7677" width="9.140625" style="9"/>
    <col min="7678" max="7678" width="11.85546875" style="9" customWidth="1"/>
    <col min="7679" max="7679" width="67.85546875" style="9" customWidth="1"/>
    <col min="7680" max="7680" width="21.42578125" style="9" customWidth="1"/>
    <col min="7681" max="7933" width="9.140625" style="9"/>
    <col min="7934" max="7934" width="11.85546875" style="9" customWidth="1"/>
    <col min="7935" max="7935" width="67.85546875" style="9" customWidth="1"/>
    <col min="7936" max="7936" width="21.42578125" style="9" customWidth="1"/>
    <col min="7937" max="8189" width="9.140625" style="9"/>
    <col min="8190" max="8190" width="11.85546875" style="9" customWidth="1"/>
    <col min="8191" max="8191" width="67.85546875" style="9" customWidth="1"/>
    <col min="8192" max="8192" width="21.42578125" style="9" customWidth="1"/>
    <col min="8193" max="8445" width="9.140625" style="9"/>
    <col min="8446" max="8446" width="11.85546875" style="9" customWidth="1"/>
    <col min="8447" max="8447" width="67.85546875" style="9" customWidth="1"/>
    <col min="8448" max="8448" width="21.42578125" style="9" customWidth="1"/>
    <col min="8449" max="8701" width="9.140625" style="9"/>
    <col min="8702" max="8702" width="11.85546875" style="9" customWidth="1"/>
    <col min="8703" max="8703" width="67.85546875" style="9" customWidth="1"/>
    <col min="8704" max="8704" width="21.42578125" style="9" customWidth="1"/>
    <col min="8705" max="8957" width="9.140625" style="9"/>
    <col min="8958" max="8958" width="11.85546875" style="9" customWidth="1"/>
    <col min="8959" max="8959" width="67.85546875" style="9" customWidth="1"/>
    <col min="8960" max="8960" width="21.42578125" style="9" customWidth="1"/>
    <col min="8961" max="9213" width="9.140625" style="9"/>
    <col min="9214" max="9214" width="11.85546875" style="9" customWidth="1"/>
    <col min="9215" max="9215" width="67.85546875" style="9" customWidth="1"/>
    <col min="9216" max="9216" width="21.42578125" style="9" customWidth="1"/>
    <col min="9217" max="9469" width="9.140625" style="9"/>
    <col min="9470" max="9470" width="11.85546875" style="9" customWidth="1"/>
    <col min="9471" max="9471" width="67.85546875" style="9" customWidth="1"/>
    <col min="9472" max="9472" width="21.42578125" style="9" customWidth="1"/>
    <col min="9473" max="9725" width="9.140625" style="9"/>
    <col min="9726" max="9726" width="11.85546875" style="9" customWidth="1"/>
    <col min="9727" max="9727" width="67.85546875" style="9" customWidth="1"/>
    <col min="9728" max="9728" width="21.42578125" style="9" customWidth="1"/>
    <col min="9729" max="9981" width="9.140625" style="9"/>
    <col min="9982" max="9982" width="11.85546875" style="9" customWidth="1"/>
    <col min="9983" max="9983" width="67.85546875" style="9" customWidth="1"/>
    <col min="9984" max="9984" width="21.42578125" style="9" customWidth="1"/>
    <col min="9985" max="10237" width="9.140625" style="9"/>
    <col min="10238" max="10238" width="11.85546875" style="9" customWidth="1"/>
    <col min="10239" max="10239" width="67.85546875" style="9" customWidth="1"/>
    <col min="10240" max="10240" width="21.42578125" style="9" customWidth="1"/>
    <col min="10241" max="10493" width="9.140625" style="9"/>
    <col min="10494" max="10494" width="11.85546875" style="9" customWidth="1"/>
    <col min="10495" max="10495" width="67.85546875" style="9" customWidth="1"/>
    <col min="10496" max="10496" width="21.42578125" style="9" customWidth="1"/>
    <col min="10497" max="10749" width="9.140625" style="9"/>
    <col min="10750" max="10750" width="11.85546875" style="9" customWidth="1"/>
    <col min="10751" max="10751" width="67.85546875" style="9" customWidth="1"/>
    <col min="10752" max="10752" width="21.42578125" style="9" customWidth="1"/>
    <col min="10753" max="11005" width="9.140625" style="9"/>
    <col min="11006" max="11006" width="11.85546875" style="9" customWidth="1"/>
    <col min="11007" max="11007" width="67.85546875" style="9" customWidth="1"/>
    <col min="11008" max="11008" width="21.42578125" style="9" customWidth="1"/>
    <col min="11009" max="11261" width="9.140625" style="9"/>
    <col min="11262" max="11262" width="11.85546875" style="9" customWidth="1"/>
    <col min="11263" max="11263" width="67.85546875" style="9" customWidth="1"/>
    <col min="11264" max="11264" width="21.42578125" style="9" customWidth="1"/>
    <col min="11265" max="11517" width="9.140625" style="9"/>
    <col min="11518" max="11518" width="11.85546875" style="9" customWidth="1"/>
    <col min="11519" max="11519" width="67.85546875" style="9" customWidth="1"/>
    <col min="11520" max="11520" width="21.42578125" style="9" customWidth="1"/>
    <col min="11521" max="11773" width="9.140625" style="9"/>
    <col min="11774" max="11774" width="11.85546875" style="9" customWidth="1"/>
    <col min="11775" max="11775" width="67.85546875" style="9" customWidth="1"/>
    <col min="11776" max="11776" width="21.42578125" style="9" customWidth="1"/>
    <col min="11777" max="12029" width="9.140625" style="9"/>
    <col min="12030" max="12030" width="11.85546875" style="9" customWidth="1"/>
    <col min="12031" max="12031" width="67.85546875" style="9" customWidth="1"/>
    <col min="12032" max="12032" width="21.42578125" style="9" customWidth="1"/>
    <col min="12033" max="12285" width="9.140625" style="9"/>
    <col min="12286" max="12286" width="11.85546875" style="9" customWidth="1"/>
    <col min="12287" max="12287" width="67.85546875" style="9" customWidth="1"/>
    <col min="12288" max="12288" width="21.42578125" style="9" customWidth="1"/>
    <col min="12289" max="12541" width="9.140625" style="9"/>
    <col min="12542" max="12542" width="11.85546875" style="9" customWidth="1"/>
    <col min="12543" max="12543" width="67.85546875" style="9" customWidth="1"/>
    <col min="12544" max="12544" width="21.42578125" style="9" customWidth="1"/>
    <col min="12545" max="12797" width="9.140625" style="9"/>
    <col min="12798" max="12798" width="11.85546875" style="9" customWidth="1"/>
    <col min="12799" max="12799" width="67.85546875" style="9" customWidth="1"/>
    <col min="12800" max="12800" width="21.42578125" style="9" customWidth="1"/>
    <col min="12801" max="13053" width="9.140625" style="9"/>
    <col min="13054" max="13054" width="11.85546875" style="9" customWidth="1"/>
    <col min="13055" max="13055" width="67.85546875" style="9" customWidth="1"/>
    <col min="13056" max="13056" width="21.42578125" style="9" customWidth="1"/>
    <col min="13057" max="13309" width="9.140625" style="9"/>
    <col min="13310" max="13310" width="11.85546875" style="9" customWidth="1"/>
    <col min="13311" max="13311" width="67.85546875" style="9" customWidth="1"/>
    <col min="13312" max="13312" width="21.42578125" style="9" customWidth="1"/>
    <col min="13313" max="13565" width="9.140625" style="9"/>
    <col min="13566" max="13566" width="11.85546875" style="9" customWidth="1"/>
    <col min="13567" max="13567" width="67.85546875" style="9" customWidth="1"/>
    <col min="13568" max="13568" width="21.42578125" style="9" customWidth="1"/>
    <col min="13569" max="13821" width="9.140625" style="9"/>
    <col min="13822" max="13822" width="11.85546875" style="9" customWidth="1"/>
    <col min="13823" max="13823" width="67.85546875" style="9" customWidth="1"/>
    <col min="13824" max="13824" width="21.42578125" style="9" customWidth="1"/>
    <col min="13825" max="14077" width="9.140625" style="9"/>
    <col min="14078" max="14078" width="11.85546875" style="9" customWidth="1"/>
    <col min="14079" max="14079" width="67.85546875" style="9" customWidth="1"/>
    <col min="14080" max="14080" width="21.42578125" style="9" customWidth="1"/>
    <col min="14081" max="14333" width="9.140625" style="9"/>
    <col min="14334" max="14334" width="11.85546875" style="9" customWidth="1"/>
    <col min="14335" max="14335" width="67.85546875" style="9" customWidth="1"/>
    <col min="14336" max="14336" width="21.42578125" style="9" customWidth="1"/>
    <col min="14337" max="14589" width="9.140625" style="9"/>
    <col min="14590" max="14590" width="11.85546875" style="9" customWidth="1"/>
    <col min="14591" max="14591" width="67.85546875" style="9" customWidth="1"/>
    <col min="14592" max="14592" width="21.42578125" style="9" customWidth="1"/>
    <col min="14593" max="14845" width="9.140625" style="9"/>
    <col min="14846" max="14846" width="11.85546875" style="9" customWidth="1"/>
    <col min="14847" max="14847" width="67.85546875" style="9" customWidth="1"/>
    <col min="14848" max="14848" width="21.42578125" style="9" customWidth="1"/>
    <col min="14849" max="15101" width="9.140625" style="9"/>
    <col min="15102" max="15102" width="11.85546875" style="9" customWidth="1"/>
    <col min="15103" max="15103" width="67.85546875" style="9" customWidth="1"/>
    <col min="15104" max="15104" width="21.42578125" style="9" customWidth="1"/>
    <col min="15105" max="15357" width="9.140625" style="9"/>
    <col min="15358" max="15358" width="11.85546875" style="9" customWidth="1"/>
    <col min="15359" max="15359" width="67.85546875" style="9" customWidth="1"/>
    <col min="15360" max="15360" width="21.42578125" style="9" customWidth="1"/>
    <col min="15361" max="15613" width="9.140625" style="9"/>
    <col min="15614" max="15614" width="11.85546875" style="9" customWidth="1"/>
    <col min="15615" max="15615" width="67.85546875" style="9" customWidth="1"/>
    <col min="15616" max="15616" width="21.42578125" style="9" customWidth="1"/>
    <col min="15617" max="15869" width="9.140625" style="9"/>
    <col min="15870" max="15870" width="11.85546875" style="9" customWidth="1"/>
    <col min="15871" max="15871" width="67.85546875" style="9" customWidth="1"/>
    <col min="15872" max="15872" width="21.42578125" style="9" customWidth="1"/>
    <col min="15873" max="16125" width="9.140625" style="9"/>
    <col min="16126" max="16126" width="11.85546875" style="9" customWidth="1"/>
    <col min="16127" max="16127" width="67.85546875" style="9" customWidth="1"/>
    <col min="16128" max="16128" width="21.42578125" style="9" customWidth="1"/>
    <col min="16129" max="16363" width="9.140625" style="9"/>
    <col min="16364" max="16375" width="9.140625" style="9" customWidth="1"/>
    <col min="16376" max="16384" width="9.140625" style="9"/>
  </cols>
  <sheetData>
    <row r="1" spans="1:7" s="6" customFormat="1" ht="15.95" customHeight="1" thickBot="1" x14ac:dyDescent="0.3">
      <c r="A1" s="5"/>
      <c r="B1" s="5"/>
      <c r="C1" s="5"/>
      <c r="D1" s="5"/>
      <c r="E1" s="5"/>
      <c r="F1" s="69" t="s">
        <v>305</v>
      </c>
      <c r="G1" s="312"/>
    </row>
    <row r="2" spans="1:7" ht="15.75" customHeight="1" thickBot="1" x14ac:dyDescent="0.3">
      <c r="A2" s="7" t="s">
        <v>0</v>
      </c>
      <c r="B2" s="8" t="s">
        <v>1</v>
      </c>
      <c r="C2" s="432" t="s">
        <v>2</v>
      </c>
      <c r="D2" s="433"/>
      <c r="E2" s="433"/>
      <c r="F2" s="434"/>
      <c r="G2" s="313"/>
    </row>
    <row r="3" spans="1:7" s="12" customFormat="1" ht="31.5" customHeight="1" thickBot="1" x14ac:dyDescent="0.3">
      <c r="A3" s="10">
        <v>1</v>
      </c>
      <c r="B3" s="11">
        <v>2</v>
      </c>
      <c r="C3" s="439" t="s">
        <v>280</v>
      </c>
      <c r="D3" s="439" t="s">
        <v>281</v>
      </c>
      <c r="E3" s="439" t="s">
        <v>282</v>
      </c>
      <c r="F3" s="435" t="s">
        <v>55</v>
      </c>
      <c r="G3" s="314"/>
    </row>
    <row r="4" spans="1:7" s="12" customFormat="1" ht="15.95" customHeight="1" thickBot="1" x14ac:dyDescent="0.3">
      <c r="A4" s="13"/>
      <c r="B4" s="14" t="s">
        <v>3</v>
      </c>
      <c r="C4" s="440"/>
      <c r="D4" s="440"/>
      <c r="E4" s="440"/>
      <c r="F4" s="436"/>
      <c r="G4" s="314"/>
    </row>
    <row r="5" spans="1:7" s="17" customFormat="1" ht="12" customHeight="1" thickBot="1" x14ac:dyDescent="0.3">
      <c r="A5" s="10" t="s">
        <v>4</v>
      </c>
      <c r="B5" s="15" t="s">
        <v>54</v>
      </c>
      <c r="C5" s="16">
        <v>28890000</v>
      </c>
      <c r="D5" s="16">
        <v>40664000</v>
      </c>
      <c r="E5" s="16"/>
      <c r="F5" s="16">
        <f t="shared" ref="F5:F31" si="0">C5+D5+E5</f>
        <v>69554000</v>
      </c>
      <c r="G5" s="315"/>
    </row>
    <row r="6" spans="1:7" s="17" customFormat="1" ht="12" customHeight="1" thickBot="1" x14ac:dyDescent="0.3">
      <c r="A6" s="10" t="s">
        <v>10</v>
      </c>
      <c r="B6" s="15" t="s">
        <v>428</v>
      </c>
      <c r="C6" s="16">
        <f t="shared" ref="C6:E6" si="1">SUM(C7:C11)</f>
        <v>34239000</v>
      </c>
      <c r="D6" s="16">
        <f t="shared" si="1"/>
        <v>8122000</v>
      </c>
      <c r="E6" s="16">
        <f t="shared" si="1"/>
        <v>0</v>
      </c>
      <c r="F6" s="16">
        <f t="shared" si="0"/>
        <v>42361000</v>
      </c>
      <c r="G6" s="315"/>
    </row>
    <row r="7" spans="1:7" s="21" customFormat="1" ht="12" customHeight="1" x14ac:dyDescent="0.25">
      <c r="A7" s="18" t="s">
        <v>377</v>
      </c>
      <c r="B7" s="22" t="s">
        <v>12</v>
      </c>
      <c r="C7" s="20"/>
      <c r="D7" s="20"/>
      <c r="E7" s="20"/>
      <c r="F7" s="20">
        <f t="shared" si="0"/>
        <v>0</v>
      </c>
      <c r="G7" s="316"/>
    </row>
    <row r="8" spans="1:7" s="21" customFormat="1" ht="12" customHeight="1" x14ac:dyDescent="0.25">
      <c r="A8" s="18" t="s">
        <v>378</v>
      </c>
      <c r="B8" s="19" t="s">
        <v>98</v>
      </c>
      <c r="C8" s="20"/>
      <c r="D8" s="20"/>
      <c r="E8" s="20"/>
      <c r="F8" s="20">
        <f t="shared" si="0"/>
        <v>0</v>
      </c>
      <c r="G8" s="316"/>
    </row>
    <row r="9" spans="1:7" s="21" customFormat="1" ht="12" customHeight="1" x14ac:dyDescent="0.25">
      <c r="A9" s="18" t="s">
        <v>379</v>
      </c>
      <c r="B9" s="19" t="s">
        <v>99</v>
      </c>
      <c r="C9" s="20"/>
      <c r="D9" s="20"/>
      <c r="E9" s="20"/>
      <c r="F9" s="20"/>
      <c r="G9" s="316"/>
    </row>
    <row r="10" spans="1:7" s="21" customFormat="1" ht="12" customHeight="1" x14ac:dyDescent="0.25">
      <c r="A10" s="18" t="s">
        <v>380</v>
      </c>
      <c r="B10" s="19" t="s">
        <v>100</v>
      </c>
      <c r="C10" s="20"/>
      <c r="D10" s="20"/>
      <c r="E10" s="20"/>
      <c r="F10" s="20"/>
      <c r="G10" s="316"/>
    </row>
    <row r="11" spans="1:7" s="21" customFormat="1" ht="12" customHeight="1" x14ac:dyDescent="0.25">
      <c r="A11" s="18" t="s">
        <v>381</v>
      </c>
      <c r="B11" s="19" t="s">
        <v>102</v>
      </c>
      <c r="C11" s="20">
        <v>34239000</v>
      </c>
      <c r="D11" s="20">
        <v>8122000</v>
      </c>
      <c r="E11" s="20"/>
      <c r="F11" s="20">
        <f t="shared" si="0"/>
        <v>42361000</v>
      </c>
      <c r="G11" s="316"/>
    </row>
    <row r="12" spans="1:7" s="21" customFormat="1" ht="12" customHeight="1" thickBot="1" x14ac:dyDescent="0.3">
      <c r="A12" s="18" t="s">
        <v>382</v>
      </c>
      <c r="B12" s="19" t="s">
        <v>103</v>
      </c>
      <c r="C12" s="20"/>
      <c r="D12" s="20"/>
      <c r="E12" s="20"/>
      <c r="F12" s="20">
        <f t="shared" si="0"/>
        <v>0</v>
      </c>
      <c r="G12" s="316"/>
    </row>
    <row r="13" spans="1:7" s="21" customFormat="1" ht="12" customHeight="1" thickBot="1" x14ac:dyDescent="0.3">
      <c r="A13" s="23" t="s">
        <v>16</v>
      </c>
      <c r="B13" s="24" t="s">
        <v>429</v>
      </c>
      <c r="C13" s="16">
        <f t="shared" ref="C13:E13" si="2">+C14+C18</f>
        <v>0</v>
      </c>
      <c r="D13" s="16">
        <f t="shared" si="2"/>
        <v>0</v>
      </c>
      <c r="E13" s="16">
        <f t="shared" si="2"/>
        <v>0</v>
      </c>
      <c r="F13" s="16">
        <f t="shared" si="0"/>
        <v>0</v>
      </c>
      <c r="G13" s="315"/>
    </row>
    <row r="14" spans="1:7" s="21" customFormat="1" ht="13.5" customHeight="1" x14ac:dyDescent="0.2">
      <c r="A14" s="26" t="s">
        <v>385</v>
      </c>
      <c r="B14" s="81" t="s">
        <v>105</v>
      </c>
      <c r="C14" s="28"/>
      <c r="D14" s="28"/>
      <c r="E14" s="28"/>
      <c r="F14" s="28">
        <f t="shared" si="0"/>
        <v>0</v>
      </c>
      <c r="G14" s="318"/>
    </row>
    <row r="15" spans="1:7" s="21" customFormat="1" ht="13.5" customHeight="1" x14ac:dyDescent="0.2">
      <c r="A15" s="26" t="s">
        <v>386</v>
      </c>
      <c r="B15" s="84" t="s">
        <v>107</v>
      </c>
      <c r="C15" s="30"/>
      <c r="D15" s="30"/>
      <c r="E15" s="30"/>
      <c r="F15" s="30"/>
      <c r="G15" s="318"/>
    </row>
    <row r="16" spans="1:7" s="21" customFormat="1" ht="13.5" customHeight="1" x14ac:dyDescent="0.2">
      <c r="A16" s="26" t="s">
        <v>387</v>
      </c>
      <c r="B16" s="84" t="s">
        <v>108</v>
      </c>
      <c r="C16" s="20"/>
      <c r="D16" s="20"/>
      <c r="E16" s="20"/>
      <c r="F16" s="20"/>
      <c r="G16" s="318"/>
    </row>
    <row r="17" spans="1:7" s="21" customFormat="1" ht="13.5" customHeight="1" x14ac:dyDescent="0.2">
      <c r="A17" s="26" t="s">
        <v>388</v>
      </c>
      <c r="B17" s="84" t="s">
        <v>109</v>
      </c>
      <c r="C17" s="20"/>
      <c r="D17" s="20"/>
      <c r="E17" s="20"/>
      <c r="F17" s="20"/>
      <c r="G17" s="318"/>
    </row>
    <row r="18" spans="1:7" s="21" customFormat="1" ht="12" customHeight="1" x14ac:dyDescent="0.2">
      <c r="A18" s="26" t="s">
        <v>389</v>
      </c>
      <c r="B18" s="84" t="s">
        <v>110</v>
      </c>
      <c r="C18" s="30"/>
      <c r="D18" s="30"/>
      <c r="E18" s="30"/>
      <c r="F18" s="30">
        <f t="shared" si="0"/>
        <v>0</v>
      </c>
      <c r="G18" s="318"/>
    </row>
    <row r="19" spans="1:7" s="21" customFormat="1" ht="12" customHeight="1" thickBot="1" x14ac:dyDescent="0.25">
      <c r="A19" s="26" t="s">
        <v>390</v>
      </c>
      <c r="B19" s="87" t="s">
        <v>111</v>
      </c>
      <c r="C19" s="32"/>
      <c r="D19" s="32"/>
      <c r="E19" s="32"/>
      <c r="F19" s="32">
        <f t="shared" si="0"/>
        <v>0</v>
      </c>
      <c r="G19" s="318"/>
    </row>
    <row r="20" spans="1:7" s="21" customFormat="1" ht="12" customHeight="1" thickBot="1" x14ac:dyDescent="0.3">
      <c r="A20" s="23" t="s">
        <v>17</v>
      </c>
      <c r="B20" s="24" t="s">
        <v>430</v>
      </c>
      <c r="C20" s="16">
        <f t="shared" ref="C20:E20" si="3">+C21+C22+C23</f>
        <v>0</v>
      </c>
      <c r="D20" s="16">
        <f t="shared" si="3"/>
        <v>0</v>
      </c>
      <c r="E20" s="16">
        <f t="shared" si="3"/>
        <v>0</v>
      </c>
      <c r="F20" s="16">
        <f t="shared" si="0"/>
        <v>0</v>
      </c>
      <c r="G20" s="315"/>
    </row>
    <row r="21" spans="1:7" s="21" customFormat="1" ht="12" customHeight="1" x14ac:dyDescent="0.25">
      <c r="A21" s="26" t="s">
        <v>335</v>
      </c>
      <c r="B21" s="27" t="s">
        <v>23</v>
      </c>
      <c r="C21" s="28"/>
      <c r="D21" s="28"/>
      <c r="E21" s="28"/>
      <c r="F21" s="28">
        <f t="shared" si="0"/>
        <v>0</v>
      </c>
      <c r="G21" s="318"/>
    </row>
    <row r="22" spans="1:7" s="21" customFormat="1" ht="12" customHeight="1" x14ac:dyDescent="0.25">
      <c r="A22" s="26" t="s">
        <v>336</v>
      </c>
      <c r="B22" s="29" t="s">
        <v>25</v>
      </c>
      <c r="C22" s="30"/>
      <c r="D22" s="30"/>
      <c r="E22" s="30"/>
      <c r="F22" s="30">
        <f t="shared" si="0"/>
        <v>0</v>
      </c>
      <c r="G22" s="318"/>
    </row>
    <row r="23" spans="1:7" s="21" customFormat="1" ht="12" customHeight="1" thickBot="1" x14ac:dyDescent="0.3">
      <c r="A23" s="26" t="s">
        <v>337</v>
      </c>
      <c r="B23" s="33" t="s">
        <v>27</v>
      </c>
      <c r="C23" s="32"/>
      <c r="D23" s="32"/>
      <c r="E23" s="32"/>
      <c r="F23" s="32">
        <f t="shared" si="0"/>
        <v>0</v>
      </c>
      <c r="G23" s="318"/>
    </row>
    <row r="24" spans="1:7" s="17" customFormat="1" ht="12" customHeight="1" thickBot="1" x14ac:dyDescent="0.3">
      <c r="A24" s="23" t="s">
        <v>21</v>
      </c>
      <c r="B24" s="24" t="s">
        <v>29</v>
      </c>
      <c r="C24" s="25"/>
      <c r="D24" s="25"/>
      <c r="E24" s="25"/>
      <c r="F24" s="25">
        <f t="shared" si="0"/>
        <v>0</v>
      </c>
      <c r="G24" s="317"/>
    </row>
    <row r="25" spans="1:7" s="17" customFormat="1" ht="12" customHeight="1" thickBot="1" x14ac:dyDescent="0.3">
      <c r="A25" s="23" t="s">
        <v>28</v>
      </c>
      <c r="B25" s="24" t="s">
        <v>31</v>
      </c>
      <c r="C25" s="34"/>
      <c r="D25" s="34"/>
      <c r="E25" s="34"/>
      <c r="F25" s="34">
        <f t="shared" si="0"/>
        <v>0</v>
      </c>
      <c r="G25" s="317"/>
    </row>
    <row r="26" spans="1:7" s="17" customFormat="1" ht="12" customHeight="1" thickBot="1" x14ac:dyDescent="0.3">
      <c r="A26" s="10" t="s">
        <v>30</v>
      </c>
      <c r="B26" s="24" t="s">
        <v>33</v>
      </c>
      <c r="C26" s="35">
        <f>+C5+C6+C13+C20+C24+C25</f>
        <v>63129000</v>
      </c>
      <c r="D26" s="35">
        <f t="shared" ref="D26:E26" si="4">+D5+D6+D13+D20+D24+D25</f>
        <v>48786000</v>
      </c>
      <c r="E26" s="35">
        <f t="shared" si="4"/>
        <v>0</v>
      </c>
      <c r="F26" s="35">
        <f t="shared" si="0"/>
        <v>111915000</v>
      </c>
      <c r="G26" s="315"/>
    </row>
    <row r="27" spans="1:7" s="17" customFormat="1" ht="12" customHeight="1" thickBot="1" x14ac:dyDescent="0.3">
      <c r="A27" s="36" t="s">
        <v>32</v>
      </c>
      <c r="B27" s="24" t="s">
        <v>432</v>
      </c>
      <c r="C27" s="35">
        <f t="shared" ref="C27:E27" si="5">+C28+C29+C30</f>
        <v>321395874</v>
      </c>
      <c r="D27" s="35">
        <f>+D28+D29+D30</f>
        <v>89175000</v>
      </c>
      <c r="E27" s="35">
        <f t="shared" si="5"/>
        <v>0</v>
      </c>
      <c r="F27" s="35">
        <f t="shared" si="0"/>
        <v>410570874</v>
      </c>
      <c r="G27" s="315"/>
    </row>
    <row r="28" spans="1:7" s="17" customFormat="1" ht="12" customHeight="1" x14ac:dyDescent="0.25">
      <c r="A28" s="26" t="s">
        <v>409</v>
      </c>
      <c r="B28" s="27" t="s">
        <v>35</v>
      </c>
      <c r="C28" s="28">
        <v>55804874</v>
      </c>
      <c r="D28" s="28"/>
      <c r="E28" s="28"/>
      <c r="F28" s="28">
        <f t="shared" si="0"/>
        <v>55804874</v>
      </c>
      <c r="G28" s="318"/>
    </row>
    <row r="29" spans="1:7" s="17" customFormat="1" ht="12" customHeight="1" x14ac:dyDescent="0.25">
      <c r="A29" s="26" t="s">
        <v>410</v>
      </c>
      <c r="B29" s="29" t="s">
        <v>36</v>
      </c>
      <c r="C29" s="30"/>
      <c r="D29" s="30"/>
      <c r="E29" s="30"/>
      <c r="F29" s="30">
        <f t="shared" si="0"/>
        <v>0</v>
      </c>
      <c r="G29" s="318"/>
    </row>
    <row r="30" spans="1:7" s="21" customFormat="1" ht="12" customHeight="1" thickBot="1" x14ac:dyDescent="0.3">
      <c r="A30" s="26" t="s">
        <v>411</v>
      </c>
      <c r="B30" s="33" t="s">
        <v>37</v>
      </c>
      <c r="C30" s="32">
        <f>C45-C26-C28</f>
        <v>265591000</v>
      </c>
      <c r="D30" s="32">
        <f t="shared" ref="D30" si="6">D45-D26-D28</f>
        <v>89175000</v>
      </c>
      <c r="E30" s="32">
        <f>E45-(E26+E28+E29)</f>
        <v>0</v>
      </c>
      <c r="F30" s="32">
        <f t="shared" si="0"/>
        <v>354766000</v>
      </c>
      <c r="G30" s="318"/>
    </row>
    <row r="31" spans="1:7" s="21" customFormat="1" ht="15" customHeight="1" thickBot="1" x14ac:dyDescent="0.25">
      <c r="A31" s="36" t="s">
        <v>34</v>
      </c>
      <c r="B31" s="37" t="s">
        <v>431</v>
      </c>
      <c r="C31" s="38">
        <f t="shared" ref="C31:E31" si="7">+C26+C27</f>
        <v>384524874</v>
      </c>
      <c r="D31" s="38">
        <f t="shared" si="7"/>
        <v>137961000</v>
      </c>
      <c r="E31" s="38">
        <f t="shared" si="7"/>
        <v>0</v>
      </c>
      <c r="F31" s="38">
        <f t="shared" si="0"/>
        <v>522485874</v>
      </c>
      <c r="G31" s="41"/>
    </row>
    <row r="32" spans="1:7" s="21" customFormat="1" ht="15" customHeight="1" thickBot="1" x14ac:dyDescent="0.3">
      <c r="A32" s="39"/>
      <c r="B32" s="40"/>
      <c r="C32" s="40"/>
      <c r="D32" s="40"/>
      <c r="E32" s="40"/>
      <c r="F32" s="41"/>
      <c r="G32" s="41"/>
    </row>
    <row r="33" spans="1:7" s="12" customFormat="1" ht="16.5" customHeight="1" thickBot="1" x14ac:dyDescent="0.3">
      <c r="A33" s="45"/>
      <c r="B33" s="46" t="s">
        <v>39</v>
      </c>
      <c r="C33" s="46"/>
      <c r="D33" s="46"/>
      <c r="E33" s="46"/>
      <c r="F33" s="38"/>
      <c r="G33" s="41"/>
    </row>
    <row r="34" spans="1:7" s="47" customFormat="1" ht="12" customHeight="1" thickBot="1" x14ac:dyDescent="0.3">
      <c r="A34" s="23" t="s">
        <v>4</v>
      </c>
      <c r="B34" s="24" t="s">
        <v>40</v>
      </c>
      <c r="C34" s="16">
        <f>SUM(C35:C39)</f>
        <v>384274874</v>
      </c>
      <c r="D34" s="16">
        <f t="shared" ref="D34:E34" si="8">SUM(D35:D39)</f>
        <v>137361000</v>
      </c>
      <c r="E34" s="16">
        <f t="shared" si="8"/>
        <v>0</v>
      </c>
      <c r="F34" s="16">
        <f t="shared" ref="F34:F45" si="9">C34+D34+E34</f>
        <v>521635874</v>
      </c>
      <c r="G34" s="315"/>
    </row>
    <row r="35" spans="1:7" ht="12" customHeight="1" x14ac:dyDescent="0.25">
      <c r="A35" s="18" t="s">
        <v>5</v>
      </c>
      <c r="B35" s="22" t="s">
        <v>41</v>
      </c>
      <c r="C35" s="28">
        <v>233649000</v>
      </c>
      <c r="D35" s="28">
        <v>89643000</v>
      </c>
      <c r="E35" s="28"/>
      <c r="F35" s="28">
        <f t="shared" si="9"/>
        <v>323292000</v>
      </c>
      <c r="G35" s="318"/>
    </row>
    <row r="36" spans="1:7" ht="12" customHeight="1" x14ac:dyDescent="0.25">
      <c r="A36" s="18" t="s">
        <v>6</v>
      </c>
      <c r="B36" s="19" t="s">
        <v>42</v>
      </c>
      <c r="C36" s="48">
        <v>28608000</v>
      </c>
      <c r="D36" s="48">
        <v>10937000</v>
      </c>
      <c r="E36" s="48"/>
      <c r="F36" s="48">
        <f t="shared" si="9"/>
        <v>39545000</v>
      </c>
      <c r="G36" s="318"/>
    </row>
    <row r="37" spans="1:7" ht="12" customHeight="1" x14ac:dyDescent="0.25">
      <c r="A37" s="18" t="s">
        <v>7</v>
      </c>
      <c r="B37" s="19" t="s">
        <v>43</v>
      </c>
      <c r="C37" s="48">
        <v>58424000</v>
      </c>
      <c r="D37" s="48">
        <v>36781000</v>
      </c>
      <c r="E37" s="48"/>
      <c r="F37" s="48">
        <f t="shared" si="9"/>
        <v>95205000</v>
      </c>
      <c r="G37" s="318"/>
    </row>
    <row r="38" spans="1:7" ht="12" customHeight="1" x14ac:dyDescent="0.25">
      <c r="A38" s="18" t="s">
        <v>8</v>
      </c>
      <c r="B38" s="19" t="s">
        <v>44</v>
      </c>
      <c r="C38" s="48"/>
      <c r="D38" s="48"/>
      <c r="E38" s="48"/>
      <c r="F38" s="48">
        <f t="shared" si="9"/>
        <v>0</v>
      </c>
      <c r="G38" s="318"/>
    </row>
    <row r="39" spans="1:7" ht="12" customHeight="1" thickBot="1" x14ac:dyDescent="0.3">
      <c r="A39" s="18" t="s">
        <v>9</v>
      </c>
      <c r="B39" s="19" t="s">
        <v>45</v>
      </c>
      <c r="C39" s="48">
        <v>63593874</v>
      </c>
      <c r="D39" s="48"/>
      <c r="E39" s="48"/>
      <c r="F39" s="48">
        <f t="shared" si="9"/>
        <v>63593874</v>
      </c>
      <c r="G39" s="318"/>
    </row>
    <row r="40" spans="1:7" ht="12" customHeight="1" thickBot="1" x14ac:dyDescent="0.3">
      <c r="A40" s="23" t="s">
        <v>10</v>
      </c>
      <c r="B40" s="24" t="s">
        <v>46</v>
      </c>
      <c r="C40" s="16">
        <f t="shared" ref="C40:E40" si="10">SUM(C41:C43)</f>
        <v>250000</v>
      </c>
      <c r="D40" s="16">
        <f t="shared" si="10"/>
        <v>600000</v>
      </c>
      <c r="E40" s="16">
        <f t="shared" si="10"/>
        <v>0</v>
      </c>
      <c r="F40" s="16">
        <f t="shared" si="9"/>
        <v>850000</v>
      </c>
      <c r="G40" s="315"/>
    </row>
    <row r="41" spans="1:7" s="47" customFormat="1" ht="12" customHeight="1" x14ac:dyDescent="0.25">
      <c r="A41" s="18" t="s">
        <v>11</v>
      </c>
      <c r="B41" s="22" t="s">
        <v>47</v>
      </c>
      <c r="C41" s="28">
        <v>250000</v>
      </c>
      <c r="D41" s="28">
        <v>600000</v>
      </c>
      <c r="E41" s="28"/>
      <c r="F41" s="48">
        <f t="shared" si="9"/>
        <v>850000</v>
      </c>
      <c r="G41" s="318"/>
    </row>
    <row r="42" spans="1:7" ht="12" customHeight="1" x14ac:dyDescent="0.25">
      <c r="A42" s="18" t="s">
        <v>13</v>
      </c>
      <c r="B42" s="19" t="s">
        <v>48</v>
      </c>
      <c r="C42" s="48"/>
      <c r="D42" s="48"/>
      <c r="E42" s="48"/>
      <c r="F42" s="48">
        <f t="shared" si="9"/>
        <v>0</v>
      </c>
      <c r="G42" s="318"/>
    </row>
    <row r="43" spans="1:7" ht="12" customHeight="1" x14ac:dyDescent="0.25">
      <c r="A43" s="18" t="s">
        <v>14</v>
      </c>
      <c r="B43" s="19" t="s">
        <v>49</v>
      </c>
      <c r="C43" s="48"/>
      <c r="D43" s="48"/>
      <c r="E43" s="48"/>
      <c r="F43" s="48">
        <f t="shared" si="9"/>
        <v>0</v>
      </c>
      <c r="G43" s="318"/>
    </row>
    <row r="44" spans="1:7" ht="12" customHeight="1" thickBot="1" x14ac:dyDescent="0.3">
      <c r="A44" s="18" t="s">
        <v>15</v>
      </c>
      <c r="B44" s="19" t="s">
        <v>50</v>
      </c>
      <c r="C44" s="48"/>
      <c r="D44" s="48"/>
      <c r="E44" s="48"/>
      <c r="F44" s="48">
        <f t="shared" si="9"/>
        <v>0</v>
      </c>
      <c r="G44" s="318"/>
    </row>
    <row r="45" spans="1:7" ht="15" customHeight="1" thickBot="1" x14ac:dyDescent="0.3">
      <c r="A45" s="23" t="s">
        <v>16</v>
      </c>
      <c r="B45" s="49" t="s">
        <v>51</v>
      </c>
      <c r="C45" s="50">
        <f t="shared" ref="C45:E45" si="11">+C34+C40</f>
        <v>384524874</v>
      </c>
      <c r="D45" s="50">
        <f t="shared" si="11"/>
        <v>137961000</v>
      </c>
      <c r="E45" s="50">
        <f t="shared" si="11"/>
        <v>0</v>
      </c>
      <c r="F45" s="50">
        <f t="shared" si="9"/>
        <v>522485874</v>
      </c>
      <c r="G45" s="41"/>
    </row>
    <row r="46" spans="1:7" ht="13.5" thickBot="1" x14ac:dyDescent="0.3">
      <c r="C46" s="52"/>
      <c r="D46" s="52"/>
      <c r="E46" s="52"/>
      <c r="F46" s="52"/>
      <c r="G46" s="52"/>
    </row>
    <row r="47" spans="1:7" ht="15" customHeight="1" thickBot="1" x14ac:dyDescent="0.3">
      <c r="A47" s="53" t="s">
        <v>52</v>
      </c>
      <c r="B47" s="54"/>
      <c r="C47" s="303"/>
      <c r="D47" s="303"/>
      <c r="E47" s="303"/>
      <c r="F47" s="303">
        <f>C47+D47+E47</f>
        <v>0</v>
      </c>
      <c r="G47" s="319"/>
    </row>
    <row r="48" spans="1:7" ht="14.25" customHeight="1" thickBot="1" x14ac:dyDescent="0.3">
      <c r="A48" s="53" t="s">
        <v>53</v>
      </c>
      <c r="B48" s="54"/>
      <c r="C48" s="55"/>
      <c r="D48" s="55"/>
      <c r="E48" s="55"/>
      <c r="F48" s="55"/>
      <c r="G48" s="320"/>
    </row>
    <row r="50" spans="3:4" x14ac:dyDescent="0.25">
      <c r="C50" s="56">
        <f>C45-C31</f>
        <v>0</v>
      </c>
      <c r="D50" s="56">
        <f t="shared" ref="D50" si="12">D45-D31</f>
        <v>0</v>
      </c>
    </row>
  </sheetData>
  <sheetProtection formatCells="0"/>
  <mergeCells count="5">
    <mergeCell ref="C2:F2"/>
    <mergeCell ref="F3:F4"/>
    <mergeCell ref="C3:C4"/>
    <mergeCell ref="D3:D4"/>
    <mergeCell ref="E3:E4"/>
  </mergeCells>
  <phoneticPr fontId="39" type="noConversion"/>
  <printOptions horizontalCentered="1" verticalCentered="1"/>
  <pageMargins left="0.23622047244094491" right="0.23622047244094491" top="0.59055118110236227" bottom="0.35433070866141736" header="0.31496062992125984" footer="0.15748031496062992"/>
  <pageSetup paperSize="9" scale="90" orientation="landscape" verticalDpi="300" r:id="rId1"/>
  <headerFooter alignWithMargins="0">
    <oddHeader>&amp;C&amp;"-,Félkövér"&amp;14Bonyhádi Gondozási Központ bevételei és kiadásai előirányzat csoport és kiemelt előirányzat szerinti bontásban&amp;R4.  melléklet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0"/>
  <sheetViews>
    <sheetView zoomScale="120" zoomScaleNormal="120" zoomScaleSheetLayoutView="100" workbookViewId="0">
      <selection activeCell="F1" sqref="F1:K1048576"/>
    </sheetView>
  </sheetViews>
  <sheetFormatPr defaultRowHeight="15.75" x14ac:dyDescent="0.25"/>
  <cols>
    <col min="1" max="1" width="7.7109375" style="68" customWidth="1"/>
    <col min="2" max="2" width="56.85546875" style="68" bestFit="1" customWidth="1"/>
    <col min="3" max="3" width="13.28515625" style="125" customWidth="1"/>
    <col min="4" max="5" width="13.28515625" style="68" customWidth="1"/>
    <col min="6" max="6" width="7.7109375" style="68" hidden="1" customWidth="1"/>
    <col min="7" max="7" width="9.42578125" style="68" hidden="1" customWidth="1"/>
    <col min="8" max="11" width="9.140625" style="68" hidden="1" customWidth="1"/>
    <col min="12" max="13" width="9.140625" style="68" customWidth="1"/>
    <col min="14" max="254" width="9.140625" style="68"/>
    <col min="255" max="255" width="7.7109375" style="68" customWidth="1"/>
    <col min="256" max="256" width="56.85546875" style="68" bestFit="1" customWidth="1"/>
    <col min="257" max="259" width="13.28515625" style="68" customWidth="1"/>
    <col min="260" max="260" width="7.7109375" style="68" customWidth="1"/>
    <col min="261" max="510" width="9.140625" style="68"/>
    <col min="511" max="511" width="7.7109375" style="68" customWidth="1"/>
    <col min="512" max="512" width="56.85546875" style="68" bestFit="1" customWidth="1"/>
    <col min="513" max="515" width="13.28515625" style="68" customWidth="1"/>
    <col min="516" max="516" width="7.7109375" style="68" customWidth="1"/>
    <col min="517" max="766" width="9.140625" style="68"/>
    <col min="767" max="767" width="7.7109375" style="68" customWidth="1"/>
    <col min="768" max="768" width="56.85546875" style="68" bestFit="1" customWidth="1"/>
    <col min="769" max="771" width="13.28515625" style="68" customWidth="1"/>
    <col min="772" max="772" width="7.7109375" style="68" customWidth="1"/>
    <col min="773" max="1022" width="9.140625" style="68"/>
    <col min="1023" max="1023" width="7.7109375" style="68" customWidth="1"/>
    <col min="1024" max="1024" width="56.85546875" style="68" bestFit="1" customWidth="1"/>
    <col min="1025" max="1027" width="13.28515625" style="68" customWidth="1"/>
    <col min="1028" max="1028" width="7.7109375" style="68" customWidth="1"/>
    <col min="1029" max="1278" width="9.140625" style="68"/>
    <col min="1279" max="1279" width="7.7109375" style="68" customWidth="1"/>
    <col min="1280" max="1280" width="56.85546875" style="68" bestFit="1" customWidth="1"/>
    <col min="1281" max="1283" width="13.28515625" style="68" customWidth="1"/>
    <col min="1284" max="1284" width="7.7109375" style="68" customWidth="1"/>
    <col min="1285" max="1534" width="9.140625" style="68"/>
    <col min="1535" max="1535" width="7.7109375" style="68" customWidth="1"/>
    <col min="1536" max="1536" width="56.85546875" style="68" bestFit="1" customWidth="1"/>
    <col min="1537" max="1539" width="13.28515625" style="68" customWidth="1"/>
    <col min="1540" max="1540" width="7.7109375" style="68" customWidth="1"/>
    <col min="1541" max="1790" width="9.140625" style="68"/>
    <col min="1791" max="1791" width="7.7109375" style="68" customWidth="1"/>
    <col min="1792" max="1792" width="56.85546875" style="68" bestFit="1" customWidth="1"/>
    <col min="1793" max="1795" width="13.28515625" style="68" customWidth="1"/>
    <col min="1796" max="1796" width="7.7109375" style="68" customWidth="1"/>
    <col min="1797" max="2046" width="9.140625" style="68"/>
    <col min="2047" max="2047" width="7.7109375" style="68" customWidth="1"/>
    <col min="2048" max="2048" width="56.85546875" style="68" bestFit="1" customWidth="1"/>
    <col min="2049" max="2051" width="13.28515625" style="68" customWidth="1"/>
    <col min="2052" max="2052" width="7.7109375" style="68" customWidth="1"/>
    <col min="2053" max="2302" width="9.140625" style="68"/>
    <col min="2303" max="2303" width="7.7109375" style="68" customWidth="1"/>
    <col min="2304" max="2304" width="56.85546875" style="68" bestFit="1" customWidth="1"/>
    <col min="2305" max="2307" width="13.28515625" style="68" customWidth="1"/>
    <col min="2308" max="2308" width="7.7109375" style="68" customWidth="1"/>
    <col min="2309" max="2558" width="9.140625" style="68"/>
    <col min="2559" max="2559" width="7.7109375" style="68" customWidth="1"/>
    <col min="2560" max="2560" width="56.85546875" style="68" bestFit="1" customWidth="1"/>
    <col min="2561" max="2563" width="13.28515625" style="68" customWidth="1"/>
    <col min="2564" max="2564" width="7.7109375" style="68" customWidth="1"/>
    <col min="2565" max="2814" width="9.140625" style="68"/>
    <col min="2815" max="2815" width="7.7109375" style="68" customWidth="1"/>
    <col min="2816" max="2816" width="56.85546875" style="68" bestFit="1" customWidth="1"/>
    <col min="2817" max="2819" width="13.28515625" style="68" customWidth="1"/>
    <col min="2820" max="2820" width="7.7109375" style="68" customWidth="1"/>
    <col min="2821" max="3070" width="9.140625" style="68"/>
    <col min="3071" max="3071" width="7.7109375" style="68" customWidth="1"/>
    <col min="3072" max="3072" width="56.85546875" style="68" bestFit="1" customWidth="1"/>
    <col min="3073" max="3075" width="13.28515625" style="68" customWidth="1"/>
    <col min="3076" max="3076" width="7.7109375" style="68" customWidth="1"/>
    <col min="3077" max="3326" width="9.140625" style="68"/>
    <col min="3327" max="3327" width="7.7109375" style="68" customWidth="1"/>
    <col min="3328" max="3328" width="56.85546875" style="68" bestFit="1" customWidth="1"/>
    <col min="3329" max="3331" width="13.28515625" style="68" customWidth="1"/>
    <col min="3332" max="3332" width="7.7109375" style="68" customWidth="1"/>
    <col min="3333" max="3582" width="9.140625" style="68"/>
    <col min="3583" max="3583" width="7.7109375" style="68" customWidth="1"/>
    <col min="3584" max="3584" width="56.85546875" style="68" bestFit="1" customWidth="1"/>
    <col min="3585" max="3587" width="13.28515625" style="68" customWidth="1"/>
    <col min="3588" max="3588" width="7.7109375" style="68" customWidth="1"/>
    <col min="3589" max="3838" width="9.140625" style="68"/>
    <col min="3839" max="3839" width="7.7109375" style="68" customWidth="1"/>
    <col min="3840" max="3840" width="56.85546875" style="68" bestFit="1" customWidth="1"/>
    <col min="3841" max="3843" width="13.28515625" style="68" customWidth="1"/>
    <col min="3844" max="3844" width="7.7109375" style="68" customWidth="1"/>
    <col min="3845" max="4094" width="9.140625" style="68"/>
    <col min="4095" max="4095" width="7.7109375" style="68" customWidth="1"/>
    <col min="4096" max="4096" width="56.85546875" style="68" bestFit="1" customWidth="1"/>
    <col min="4097" max="4099" width="13.28515625" style="68" customWidth="1"/>
    <col min="4100" max="4100" width="7.7109375" style="68" customWidth="1"/>
    <col min="4101" max="4350" width="9.140625" style="68"/>
    <col min="4351" max="4351" width="7.7109375" style="68" customWidth="1"/>
    <col min="4352" max="4352" width="56.85546875" style="68" bestFit="1" customWidth="1"/>
    <col min="4353" max="4355" width="13.28515625" style="68" customWidth="1"/>
    <col min="4356" max="4356" width="7.7109375" style="68" customWidth="1"/>
    <col min="4357" max="4606" width="9.140625" style="68"/>
    <col min="4607" max="4607" width="7.7109375" style="68" customWidth="1"/>
    <col min="4608" max="4608" width="56.85546875" style="68" bestFit="1" customWidth="1"/>
    <col min="4609" max="4611" width="13.28515625" style="68" customWidth="1"/>
    <col min="4612" max="4612" width="7.7109375" style="68" customWidth="1"/>
    <col min="4613" max="4862" width="9.140625" style="68"/>
    <col min="4863" max="4863" width="7.7109375" style="68" customWidth="1"/>
    <col min="4864" max="4864" width="56.85546875" style="68" bestFit="1" customWidth="1"/>
    <col min="4865" max="4867" width="13.28515625" style="68" customWidth="1"/>
    <col min="4868" max="4868" width="7.7109375" style="68" customWidth="1"/>
    <col min="4869" max="5118" width="9.140625" style="68"/>
    <col min="5119" max="5119" width="7.7109375" style="68" customWidth="1"/>
    <col min="5120" max="5120" width="56.85546875" style="68" bestFit="1" customWidth="1"/>
    <col min="5121" max="5123" width="13.28515625" style="68" customWidth="1"/>
    <col min="5124" max="5124" width="7.7109375" style="68" customWidth="1"/>
    <col min="5125" max="5374" width="9.140625" style="68"/>
    <col min="5375" max="5375" width="7.7109375" style="68" customWidth="1"/>
    <col min="5376" max="5376" width="56.85546875" style="68" bestFit="1" customWidth="1"/>
    <col min="5377" max="5379" width="13.28515625" style="68" customWidth="1"/>
    <col min="5380" max="5380" width="7.7109375" style="68" customWidth="1"/>
    <col min="5381" max="5630" width="9.140625" style="68"/>
    <col min="5631" max="5631" width="7.7109375" style="68" customWidth="1"/>
    <col min="5632" max="5632" width="56.85546875" style="68" bestFit="1" customWidth="1"/>
    <col min="5633" max="5635" width="13.28515625" style="68" customWidth="1"/>
    <col min="5636" max="5636" width="7.7109375" style="68" customWidth="1"/>
    <col min="5637" max="5886" width="9.140625" style="68"/>
    <col min="5887" max="5887" width="7.7109375" style="68" customWidth="1"/>
    <col min="5888" max="5888" width="56.85546875" style="68" bestFit="1" customWidth="1"/>
    <col min="5889" max="5891" width="13.28515625" style="68" customWidth="1"/>
    <col min="5892" max="5892" width="7.7109375" style="68" customWidth="1"/>
    <col min="5893" max="6142" width="9.140625" style="68"/>
    <col min="6143" max="6143" width="7.7109375" style="68" customWidth="1"/>
    <col min="6144" max="6144" width="56.85546875" style="68" bestFit="1" customWidth="1"/>
    <col min="6145" max="6147" width="13.28515625" style="68" customWidth="1"/>
    <col min="6148" max="6148" width="7.7109375" style="68" customWidth="1"/>
    <col min="6149" max="6398" width="9.140625" style="68"/>
    <col min="6399" max="6399" width="7.7109375" style="68" customWidth="1"/>
    <col min="6400" max="6400" width="56.85546875" style="68" bestFit="1" customWidth="1"/>
    <col min="6401" max="6403" width="13.28515625" style="68" customWidth="1"/>
    <col min="6404" max="6404" width="7.7109375" style="68" customWidth="1"/>
    <col min="6405" max="6654" width="9.140625" style="68"/>
    <col min="6655" max="6655" width="7.7109375" style="68" customWidth="1"/>
    <col min="6656" max="6656" width="56.85546875" style="68" bestFit="1" customWidth="1"/>
    <col min="6657" max="6659" width="13.28515625" style="68" customWidth="1"/>
    <col min="6660" max="6660" width="7.7109375" style="68" customWidth="1"/>
    <col min="6661" max="6910" width="9.140625" style="68"/>
    <col min="6911" max="6911" width="7.7109375" style="68" customWidth="1"/>
    <col min="6912" max="6912" width="56.85546875" style="68" bestFit="1" customWidth="1"/>
    <col min="6913" max="6915" width="13.28515625" style="68" customWidth="1"/>
    <col min="6916" max="6916" width="7.7109375" style="68" customWidth="1"/>
    <col min="6917" max="7166" width="9.140625" style="68"/>
    <col min="7167" max="7167" width="7.7109375" style="68" customWidth="1"/>
    <col min="7168" max="7168" width="56.85546875" style="68" bestFit="1" customWidth="1"/>
    <col min="7169" max="7171" width="13.28515625" style="68" customWidth="1"/>
    <col min="7172" max="7172" width="7.7109375" style="68" customWidth="1"/>
    <col min="7173" max="7422" width="9.140625" style="68"/>
    <col min="7423" max="7423" width="7.7109375" style="68" customWidth="1"/>
    <col min="7424" max="7424" width="56.85546875" style="68" bestFit="1" customWidth="1"/>
    <col min="7425" max="7427" width="13.28515625" style="68" customWidth="1"/>
    <col min="7428" max="7428" width="7.7109375" style="68" customWidth="1"/>
    <col min="7429" max="7678" width="9.140625" style="68"/>
    <col min="7679" max="7679" width="7.7109375" style="68" customWidth="1"/>
    <col min="7680" max="7680" width="56.85546875" style="68" bestFit="1" customWidth="1"/>
    <col min="7681" max="7683" width="13.28515625" style="68" customWidth="1"/>
    <col min="7684" max="7684" width="7.7109375" style="68" customWidth="1"/>
    <col min="7685" max="7934" width="9.140625" style="68"/>
    <col min="7935" max="7935" width="7.7109375" style="68" customWidth="1"/>
    <col min="7936" max="7936" width="56.85546875" style="68" bestFit="1" customWidth="1"/>
    <col min="7937" max="7939" width="13.28515625" style="68" customWidth="1"/>
    <col min="7940" max="7940" width="7.7109375" style="68" customWidth="1"/>
    <col min="7941" max="8190" width="9.140625" style="68"/>
    <col min="8191" max="8191" width="7.7109375" style="68" customWidth="1"/>
    <col min="8192" max="8192" width="56.85546875" style="68" bestFit="1" customWidth="1"/>
    <col min="8193" max="8195" width="13.28515625" style="68" customWidth="1"/>
    <col min="8196" max="8196" width="7.7109375" style="68" customWidth="1"/>
    <col min="8197" max="8446" width="9.140625" style="68"/>
    <col min="8447" max="8447" width="7.7109375" style="68" customWidth="1"/>
    <col min="8448" max="8448" width="56.85546875" style="68" bestFit="1" customWidth="1"/>
    <col min="8449" max="8451" width="13.28515625" style="68" customWidth="1"/>
    <col min="8452" max="8452" width="7.7109375" style="68" customWidth="1"/>
    <col min="8453" max="8702" width="9.140625" style="68"/>
    <col min="8703" max="8703" width="7.7109375" style="68" customWidth="1"/>
    <col min="8704" max="8704" width="56.85546875" style="68" bestFit="1" customWidth="1"/>
    <col min="8705" max="8707" width="13.28515625" style="68" customWidth="1"/>
    <col min="8708" max="8708" width="7.7109375" style="68" customWidth="1"/>
    <col min="8709" max="8958" width="9.140625" style="68"/>
    <col min="8959" max="8959" width="7.7109375" style="68" customWidth="1"/>
    <col min="8960" max="8960" width="56.85546875" style="68" bestFit="1" customWidth="1"/>
    <col min="8961" max="8963" width="13.28515625" style="68" customWidth="1"/>
    <col min="8964" max="8964" width="7.7109375" style="68" customWidth="1"/>
    <col min="8965" max="9214" width="9.140625" style="68"/>
    <col min="9215" max="9215" width="7.7109375" style="68" customWidth="1"/>
    <col min="9216" max="9216" width="56.85546875" style="68" bestFit="1" customWidth="1"/>
    <col min="9217" max="9219" width="13.28515625" style="68" customWidth="1"/>
    <col min="9220" max="9220" width="7.7109375" style="68" customWidth="1"/>
    <col min="9221" max="9470" width="9.140625" style="68"/>
    <col min="9471" max="9471" width="7.7109375" style="68" customWidth="1"/>
    <col min="9472" max="9472" width="56.85546875" style="68" bestFit="1" customWidth="1"/>
    <col min="9473" max="9475" width="13.28515625" style="68" customWidth="1"/>
    <col min="9476" max="9476" width="7.7109375" style="68" customWidth="1"/>
    <col min="9477" max="9726" width="9.140625" style="68"/>
    <col min="9727" max="9727" width="7.7109375" style="68" customWidth="1"/>
    <col min="9728" max="9728" width="56.85546875" style="68" bestFit="1" customWidth="1"/>
    <col min="9729" max="9731" width="13.28515625" style="68" customWidth="1"/>
    <col min="9732" max="9732" width="7.7109375" style="68" customWidth="1"/>
    <col min="9733" max="9982" width="9.140625" style="68"/>
    <col min="9983" max="9983" width="7.7109375" style="68" customWidth="1"/>
    <col min="9984" max="9984" width="56.85546875" style="68" bestFit="1" customWidth="1"/>
    <col min="9985" max="9987" width="13.28515625" style="68" customWidth="1"/>
    <col min="9988" max="9988" width="7.7109375" style="68" customWidth="1"/>
    <col min="9989" max="10238" width="9.140625" style="68"/>
    <col min="10239" max="10239" width="7.7109375" style="68" customWidth="1"/>
    <col min="10240" max="10240" width="56.85546875" style="68" bestFit="1" customWidth="1"/>
    <col min="10241" max="10243" width="13.28515625" style="68" customWidth="1"/>
    <col min="10244" max="10244" width="7.7109375" style="68" customWidth="1"/>
    <col min="10245" max="10494" width="9.140625" style="68"/>
    <col min="10495" max="10495" width="7.7109375" style="68" customWidth="1"/>
    <col min="10496" max="10496" width="56.85546875" style="68" bestFit="1" customWidth="1"/>
    <col min="10497" max="10499" width="13.28515625" style="68" customWidth="1"/>
    <col min="10500" max="10500" width="7.7109375" style="68" customWidth="1"/>
    <col min="10501" max="10750" width="9.140625" style="68"/>
    <col min="10751" max="10751" width="7.7109375" style="68" customWidth="1"/>
    <col min="10752" max="10752" width="56.85546875" style="68" bestFit="1" customWidth="1"/>
    <col min="10753" max="10755" width="13.28515625" style="68" customWidth="1"/>
    <col min="10756" max="10756" width="7.7109375" style="68" customWidth="1"/>
    <col min="10757" max="11006" width="9.140625" style="68"/>
    <col min="11007" max="11007" width="7.7109375" style="68" customWidth="1"/>
    <col min="11008" max="11008" width="56.85546875" style="68" bestFit="1" customWidth="1"/>
    <col min="11009" max="11011" width="13.28515625" style="68" customWidth="1"/>
    <col min="11012" max="11012" width="7.7109375" style="68" customWidth="1"/>
    <col min="11013" max="11262" width="9.140625" style="68"/>
    <col min="11263" max="11263" width="7.7109375" style="68" customWidth="1"/>
    <col min="11264" max="11264" width="56.85546875" style="68" bestFit="1" customWidth="1"/>
    <col min="11265" max="11267" width="13.28515625" style="68" customWidth="1"/>
    <col min="11268" max="11268" width="7.7109375" style="68" customWidth="1"/>
    <col min="11269" max="11518" width="9.140625" style="68"/>
    <col min="11519" max="11519" width="7.7109375" style="68" customWidth="1"/>
    <col min="11520" max="11520" width="56.85546875" style="68" bestFit="1" customWidth="1"/>
    <col min="11521" max="11523" width="13.28515625" style="68" customWidth="1"/>
    <col min="11524" max="11524" width="7.7109375" style="68" customWidth="1"/>
    <col min="11525" max="11774" width="9.140625" style="68"/>
    <col min="11775" max="11775" width="7.7109375" style="68" customWidth="1"/>
    <col min="11776" max="11776" width="56.85546875" style="68" bestFit="1" customWidth="1"/>
    <col min="11777" max="11779" width="13.28515625" style="68" customWidth="1"/>
    <col min="11780" max="11780" width="7.7109375" style="68" customWidth="1"/>
    <col min="11781" max="12030" width="9.140625" style="68"/>
    <col min="12031" max="12031" width="7.7109375" style="68" customWidth="1"/>
    <col min="12032" max="12032" width="56.85546875" style="68" bestFit="1" customWidth="1"/>
    <col min="12033" max="12035" width="13.28515625" style="68" customWidth="1"/>
    <col min="12036" max="12036" width="7.7109375" style="68" customWidth="1"/>
    <col min="12037" max="12286" width="9.140625" style="68"/>
    <col min="12287" max="12287" width="7.7109375" style="68" customWidth="1"/>
    <col min="12288" max="12288" width="56.85546875" style="68" bestFit="1" customWidth="1"/>
    <col min="12289" max="12291" width="13.28515625" style="68" customWidth="1"/>
    <col min="12292" max="12292" width="7.7109375" style="68" customWidth="1"/>
    <col min="12293" max="12542" width="9.140625" style="68"/>
    <col min="12543" max="12543" width="7.7109375" style="68" customWidth="1"/>
    <col min="12544" max="12544" width="56.85546875" style="68" bestFit="1" customWidth="1"/>
    <col min="12545" max="12547" width="13.28515625" style="68" customWidth="1"/>
    <col min="12548" max="12548" width="7.7109375" style="68" customWidth="1"/>
    <col min="12549" max="12798" width="9.140625" style="68"/>
    <col min="12799" max="12799" width="7.7109375" style="68" customWidth="1"/>
    <col min="12800" max="12800" width="56.85546875" style="68" bestFit="1" customWidth="1"/>
    <col min="12801" max="12803" width="13.28515625" style="68" customWidth="1"/>
    <col min="12804" max="12804" width="7.7109375" style="68" customWidth="1"/>
    <col min="12805" max="13054" width="9.140625" style="68"/>
    <col min="13055" max="13055" width="7.7109375" style="68" customWidth="1"/>
    <col min="13056" max="13056" width="56.85546875" style="68" bestFit="1" customWidth="1"/>
    <col min="13057" max="13059" width="13.28515625" style="68" customWidth="1"/>
    <col min="13060" max="13060" width="7.7109375" style="68" customWidth="1"/>
    <col min="13061" max="13310" width="9.140625" style="68"/>
    <col min="13311" max="13311" width="7.7109375" style="68" customWidth="1"/>
    <col min="13312" max="13312" width="56.85546875" style="68" bestFit="1" customWidth="1"/>
    <col min="13313" max="13315" width="13.28515625" style="68" customWidth="1"/>
    <col min="13316" max="13316" width="7.7109375" style="68" customWidth="1"/>
    <col min="13317" max="13566" width="9.140625" style="68"/>
    <col min="13567" max="13567" width="7.7109375" style="68" customWidth="1"/>
    <col min="13568" max="13568" width="56.85546875" style="68" bestFit="1" customWidth="1"/>
    <col min="13569" max="13571" width="13.28515625" style="68" customWidth="1"/>
    <col min="13572" max="13572" width="7.7109375" style="68" customWidth="1"/>
    <col min="13573" max="13822" width="9.140625" style="68"/>
    <col min="13823" max="13823" width="7.7109375" style="68" customWidth="1"/>
    <col min="13824" max="13824" width="56.85546875" style="68" bestFit="1" customWidth="1"/>
    <col min="13825" max="13827" width="13.28515625" style="68" customWidth="1"/>
    <col min="13828" max="13828" width="7.7109375" style="68" customWidth="1"/>
    <col min="13829" max="14078" width="9.140625" style="68"/>
    <col min="14079" max="14079" width="7.7109375" style="68" customWidth="1"/>
    <col min="14080" max="14080" width="56.85546875" style="68" bestFit="1" customWidth="1"/>
    <col min="14081" max="14083" width="13.28515625" style="68" customWidth="1"/>
    <col min="14084" max="14084" width="7.7109375" style="68" customWidth="1"/>
    <col min="14085" max="14334" width="9.140625" style="68"/>
    <col min="14335" max="14335" width="7.7109375" style="68" customWidth="1"/>
    <col min="14336" max="14336" width="56.85546875" style="68" bestFit="1" customWidth="1"/>
    <col min="14337" max="14339" width="13.28515625" style="68" customWidth="1"/>
    <col min="14340" max="14340" width="7.7109375" style="68" customWidth="1"/>
    <col min="14341" max="14590" width="9.140625" style="68"/>
    <col min="14591" max="14591" width="7.7109375" style="68" customWidth="1"/>
    <col min="14592" max="14592" width="56.85546875" style="68" bestFit="1" customWidth="1"/>
    <col min="14593" max="14595" width="13.28515625" style="68" customWidth="1"/>
    <col min="14596" max="14596" width="7.7109375" style="68" customWidth="1"/>
    <col min="14597" max="14846" width="9.140625" style="68"/>
    <col min="14847" max="14847" width="7.7109375" style="68" customWidth="1"/>
    <col min="14848" max="14848" width="56.85546875" style="68" bestFit="1" customWidth="1"/>
    <col min="14849" max="14851" width="13.28515625" style="68" customWidth="1"/>
    <col min="14852" max="14852" width="7.7109375" style="68" customWidth="1"/>
    <col min="14853" max="15102" width="9.140625" style="68"/>
    <col min="15103" max="15103" width="7.7109375" style="68" customWidth="1"/>
    <col min="15104" max="15104" width="56.85546875" style="68" bestFit="1" customWidth="1"/>
    <col min="15105" max="15107" width="13.28515625" style="68" customWidth="1"/>
    <col min="15108" max="15108" width="7.7109375" style="68" customWidth="1"/>
    <col min="15109" max="15358" width="9.140625" style="68"/>
    <col min="15359" max="15359" width="7.7109375" style="68" customWidth="1"/>
    <col min="15360" max="15360" width="56.85546875" style="68" bestFit="1" customWidth="1"/>
    <col min="15361" max="15363" width="13.28515625" style="68" customWidth="1"/>
    <col min="15364" max="15364" width="7.7109375" style="68" customWidth="1"/>
    <col min="15365" max="15614" width="9.140625" style="68"/>
    <col min="15615" max="15615" width="7.7109375" style="68" customWidth="1"/>
    <col min="15616" max="15616" width="56.85546875" style="68" bestFit="1" customWidth="1"/>
    <col min="15617" max="15619" width="13.28515625" style="68" customWidth="1"/>
    <col min="15620" max="15620" width="7.7109375" style="68" customWidth="1"/>
    <col min="15621" max="15870" width="9.140625" style="68"/>
    <col min="15871" max="15871" width="7.7109375" style="68" customWidth="1"/>
    <col min="15872" max="15872" width="56.85546875" style="68" bestFit="1" customWidth="1"/>
    <col min="15873" max="15875" width="13.28515625" style="68" customWidth="1"/>
    <col min="15876" max="15876" width="7.7109375" style="68" customWidth="1"/>
    <col min="15877" max="16126" width="9.140625" style="68"/>
    <col min="16127" max="16127" width="7.7109375" style="68" customWidth="1"/>
    <col min="16128" max="16128" width="56.85546875" style="68" bestFit="1" customWidth="1"/>
    <col min="16129" max="16131" width="13.28515625" style="68" customWidth="1"/>
    <col min="16132" max="16132" width="7.7109375" style="68" customWidth="1"/>
    <col min="16133" max="16384" width="9.140625" style="68"/>
  </cols>
  <sheetData>
    <row r="1" spans="1:10" ht="15.95" customHeight="1" x14ac:dyDescent="0.25">
      <c r="A1" s="423" t="s">
        <v>93</v>
      </c>
      <c r="B1" s="423"/>
      <c r="C1" s="423"/>
      <c r="D1" s="423"/>
      <c r="E1" s="423"/>
    </row>
    <row r="2" spans="1:10" ht="15.95" customHeight="1" thickBot="1" x14ac:dyDescent="0.3">
      <c r="A2" s="422"/>
      <c r="B2" s="422"/>
      <c r="D2" s="233"/>
      <c r="E2" s="69" t="s">
        <v>305</v>
      </c>
    </row>
    <row r="3" spans="1:10" ht="38.1" customHeight="1" thickBot="1" x14ac:dyDescent="0.3">
      <c r="A3" s="70" t="s">
        <v>96</v>
      </c>
      <c r="B3" s="71" t="s">
        <v>97</v>
      </c>
      <c r="C3" s="71" t="s">
        <v>370</v>
      </c>
      <c r="D3" s="71" t="s">
        <v>433</v>
      </c>
      <c r="E3" s="71" t="s">
        <v>447</v>
      </c>
    </row>
    <row r="4" spans="1:10" s="76" customFormat="1" ht="12" customHeight="1" thickBot="1" x14ac:dyDescent="0.25">
      <c r="A4" s="57">
        <v>1</v>
      </c>
      <c r="B4" s="105">
        <v>2</v>
      </c>
      <c r="C4" s="105">
        <v>3</v>
      </c>
      <c r="D4" s="105">
        <v>4</v>
      </c>
      <c r="E4" s="235">
        <v>5</v>
      </c>
    </row>
    <row r="5" spans="1:10" s="79" customFormat="1" ht="12" customHeight="1" thickBot="1" x14ac:dyDescent="0.25">
      <c r="A5" s="77" t="s">
        <v>4</v>
      </c>
      <c r="B5" s="78" t="s">
        <v>294</v>
      </c>
      <c r="C5" s="236">
        <v>378164200</v>
      </c>
      <c r="D5" s="236">
        <v>381945842</v>
      </c>
      <c r="E5" s="237">
        <v>385765300.42000002</v>
      </c>
      <c r="G5" s="79" t="e">
        <f>'1.1.sz.mell.'!#REF!</f>
        <v>#REF!</v>
      </c>
    </row>
    <row r="6" spans="1:10" s="79" customFormat="1" ht="12" customHeight="1" thickBot="1" x14ac:dyDescent="0.25">
      <c r="A6" s="77" t="s">
        <v>10</v>
      </c>
      <c r="B6" s="88" t="s">
        <v>180</v>
      </c>
      <c r="C6" s="236">
        <v>0</v>
      </c>
      <c r="D6" s="236">
        <v>0</v>
      </c>
      <c r="E6" s="237">
        <v>0</v>
      </c>
      <c r="G6" s="79">
        <f>'1.1.sz.mell.'!C5</f>
        <v>374420000</v>
      </c>
      <c r="H6" s="79">
        <f>G6*1.01</f>
        <v>378164200</v>
      </c>
      <c r="I6" s="79">
        <f>H6*1.01</f>
        <v>381945842</v>
      </c>
      <c r="J6" s="79">
        <f t="shared" ref="H6:J6" si="0">I6*1.01</f>
        <v>385765300.42000002</v>
      </c>
    </row>
    <row r="7" spans="1:10" s="79" customFormat="1" ht="12" customHeight="1" thickBot="1" x14ac:dyDescent="0.25">
      <c r="A7" s="77" t="s">
        <v>16</v>
      </c>
      <c r="B7" s="78" t="s">
        <v>223</v>
      </c>
      <c r="C7" s="236"/>
      <c r="D7" s="236"/>
      <c r="E7" s="237"/>
      <c r="G7" s="79">
        <f>'1.1.sz.mell.'!C12</f>
        <v>0</v>
      </c>
      <c r="H7" s="79">
        <f t="shared" ref="H7:J7" si="1">G7*1.01</f>
        <v>0</v>
      </c>
      <c r="I7" s="79">
        <f t="shared" si="1"/>
        <v>0</v>
      </c>
      <c r="J7" s="79">
        <f t="shared" si="1"/>
        <v>0</v>
      </c>
    </row>
    <row r="8" spans="1:10" s="79" customFormat="1" ht="12" customHeight="1" thickBot="1" x14ac:dyDescent="0.25">
      <c r="A8" s="77" t="s">
        <v>17</v>
      </c>
      <c r="B8" s="78" t="s">
        <v>54</v>
      </c>
      <c r="C8" s="236">
        <v>110963650</v>
      </c>
      <c r="D8" s="236">
        <v>112073286.5</v>
      </c>
      <c r="E8" s="237">
        <v>113194019.36499999</v>
      </c>
      <c r="G8" s="79">
        <f>'1.1.sz.mell.'!C19</f>
        <v>109865000</v>
      </c>
      <c r="H8" s="79">
        <f t="shared" ref="H8:J8" si="2">G8*1.01</f>
        <v>110963650</v>
      </c>
      <c r="I8" s="79">
        <f t="shared" si="2"/>
        <v>112073286.5</v>
      </c>
      <c r="J8" s="79">
        <f t="shared" si="2"/>
        <v>113194019.36499999</v>
      </c>
    </row>
    <row r="9" spans="1:10" s="79" customFormat="1" ht="12" customHeight="1" thickBot="1" x14ac:dyDescent="0.25">
      <c r="A9" s="77" t="s">
        <v>21</v>
      </c>
      <c r="B9" s="78" t="s">
        <v>226</v>
      </c>
      <c r="C9" s="236"/>
      <c r="D9" s="236"/>
      <c r="E9" s="237"/>
      <c r="G9" s="79">
        <f>'1.1.sz.mell.'!C31</f>
        <v>0</v>
      </c>
      <c r="H9" s="79">
        <f t="shared" ref="H9:J9" si="3">G9*1.01</f>
        <v>0</v>
      </c>
      <c r="I9" s="79">
        <f t="shared" si="3"/>
        <v>0</v>
      </c>
      <c r="J9" s="79">
        <f t="shared" si="3"/>
        <v>0</v>
      </c>
    </row>
    <row r="10" spans="1:10" s="79" customFormat="1" ht="12" customHeight="1" thickBot="1" x14ac:dyDescent="0.25">
      <c r="A10" s="77" t="s">
        <v>28</v>
      </c>
      <c r="B10" s="78" t="s">
        <v>295</v>
      </c>
      <c r="C10" s="236"/>
      <c r="D10" s="236"/>
      <c r="E10" s="237"/>
      <c r="G10" s="79">
        <f>'1.1.sz.mell.'!C37</f>
        <v>0</v>
      </c>
      <c r="H10" s="79">
        <f t="shared" ref="H10:J10" si="4">G10*1.01</f>
        <v>0</v>
      </c>
      <c r="I10" s="79">
        <f t="shared" si="4"/>
        <v>0</v>
      </c>
      <c r="J10" s="79">
        <f t="shared" si="4"/>
        <v>0</v>
      </c>
    </row>
    <row r="11" spans="1:10" s="79" customFormat="1" ht="12" customHeight="1" thickBot="1" x14ac:dyDescent="0.25">
      <c r="A11" s="77" t="s">
        <v>30</v>
      </c>
      <c r="B11" s="88" t="s">
        <v>296</v>
      </c>
      <c r="C11" s="236"/>
      <c r="D11" s="236"/>
      <c r="E11" s="237"/>
      <c r="G11" s="79">
        <f>'1.1.sz.mell.'!C42</f>
        <v>0</v>
      </c>
      <c r="H11" s="79">
        <f t="shared" ref="H11:J11" si="5">G11*1.01</f>
        <v>0</v>
      </c>
      <c r="I11" s="79">
        <f t="shared" si="5"/>
        <v>0</v>
      </c>
      <c r="J11" s="79">
        <f t="shared" si="5"/>
        <v>0</v>
      </c>
    </row>
    <row r="12" spans="1:10" s="79" customFormat="1" ht="12" customHeight="1" thickBot="1" x14ac:dyDescent="0.25">
      <c r="A12" s="77" t="s">
        <v>32</v>
      </c>
      <c r="B12" s="78" t="s">
        <v>297</v>
      </c>
      <c r="C12" s="238">
        <f>+C5+C6+C7+C8+C9+C10+C11</f>
        <v>489127850</v>
      </c>
      <c r="D12" s="238">
        <f>+D5+D6+D7+D8+D9+D10+D11</f>
        <v>494019128.5</v>
      </c>
      <c r="E12" s="65">
        <f>+E5+E6+E7+E8+E9+E10+E11</f>
        <v>498959319.78500003</v>
      </c>
      <c r="H12" s="79">
        <f t="shared" ref="H12:J12" si="6">G12*1.01</f>
        <v>0</v>
      </c>
      <c r="I12" s="79">
        <f t="shared" si="6"/>
        <v>0</v>
      </c>
      <c r="J12" s="79">
        <f t="shared" si="6"/>
        <v>0</v>
      </c>
    </row>
    <row r="13" spans="1:10" s="79" customFormat="1" ht="12" customHeight="1" thickBot="1" x14ac:dyDescent="0.25">
      <c r="A13" s="77" t="s">
        <v>34</v>
      </c>
      <c r="B13" s="78" t="s">
        <v>298</v>
      </c>
      <c r="C13" s="239">
        <f>C27-C12</f>
        <v>67831887.109999895</v>
      </c>
      <c r="D13" s="239">
        <f t="shared" ref="D13:E13" si="7">D27-D12</f>
        <v>68651705.981099844</v>
      </c>
      <c r="E13" s="239">
        <f t="shared" si="7"/>
        <v>69228223.04091078</v>
      </c>
      <c r="G13" s="79">
        <f>'1.1.sz.mell.'!C70</f>
        <v>69908022</v>
      </c>
      <c r="H13" s="79">
        <f t="shared" ref="H13:J13" si="8">G13*1.01</f>
        <v>70607102.219999999</v>
      </c>
      <c r="I13" s="79">
        <f t="shared" si="8"/>
        <v>71313173.242200002</v>
      </c>
      <c r="J13" s="79">
        <f t="shared" si="8"/>
        <v>72026304.974621996</v>
      </c>
    </row>
    <row r="14" spans="1:10" s="79" customFormat="1" ht="12" customHeight="1" thickBot="1" x14ac:dyDescent="0.25">
      <c r="A14" s="77" t="s">
        <v>38</v>
      </c>
      <c r="B14" s="78" t="s">
        <v>299</v>
      </c>
      <c r="C14" s="238">
        <f>+C12+C13</f>
        <v>556959737.1099999</v>
      </c>
      <c r="D14" s="238">
        <f>+D12+D13</f>
        <v>562670834.48109984</v>
      </c>
      <c r="E14" s="240">
        <f>+E12+E13</f>
        <v>568187542.82591081</v>
      </c>
    </row>
    <row r="15" spans="1:10" s="79" customFormat="1" ht="12" customHeight="1" x14ac:dyDescent="0.2">
      <c r="A15" s="241"/>
      <c r="B15" s="242"/>
      <c r="C15" s="243"/>
      <c r="D15" s="244"/>
      <c r="E15" s="245"/>
      <c r="G15" s="260"/>
      <c r="H15" s="260">
        <f>C27-C14</f>
        <v>0</v>
      </c>
      <c r="I15" s="260">
        <f t="shared" ref="I15:J15" si="9">D27-D14</f>
        <v>0</v>
      </c>
      <c r="J15" s="260">
        <f t="shared" si="9"/>
        <v>0</v>
      </c>
    </row>
    <row r="16" spans="1:10" s="79" customFormat="1" ht="12" customHeight="1" x14ac:dyDescent="0.2">
      <c r="A16" s="423" t="s">
        <v>161</v>
      </c>
      <c r="B16" s="423"/>
      <c r="C16" s="423"/>
      <c r="D16" s="423"/>
      <c r="E16" s="423"/>
    </row>
    <row r="17" spans="1:10" s="79" customFormat="1" ht="12" customHeight="1" thickBot="1" x14ac:dyDescent="0.25">
      <c r="A17" s="424" t="s">
        <v>162</v>
      </c>
      <c r="B17" s="424"/>
      <c r="C17" s="125"/>
      <c r="D17" s="233"/>
      <c r="E17" s="69" t="s">
        <v>305</v>
      </c>
    </row>
    <row r="18" spans="1:10" s="79" customFormat="1" ht="24" customHeight="1" thickBot="1" x14ac:dyDescent="0.25">
      <c r="A18" s="70" t="s">
        <v>257</v>
      </c>
      <c r="B18" s="71" t="s">
        <v>163</v>
      </c>
      <c r="C18" s="71" t="str">
        <f>+C3</f>
        <v>2025. évi</v>
      </c>
      <c r="D18" s="71" t="str">
        <f>+D3</f>
        <v>2026. évi</v>
      </c>
      <c r="E18" s="234" t="str">
        <f>+E3</f>
        <v>2027. évi</v>
      </c>
    </row>
    <row r="19" spans="1:10" s="79" customFormat="1" ht="12" customHeight="1" thickBot="1" x14ac:dyDescent="0.25">
      <c r="A19" s="73">
        <v>1</v>
      </c>
      <c r="B19" s="74">
        <v>2</v>
      </c>
      <c r="C19" s="74">
        <v>3</v>
      </c>
      <c r="D19" s="74">
        <v>4</v>
      </c>
      <c r="E19" s="246">
        <v>5</v>
      </c>
    </row>
    <row r="20" spans="1:10" s="79" customFormat="1" ht="15" customHeight="1" thickBot="1" x14ac:dyDescent="0.25">
      <c r="A20" s="77" t="s">
        <v>4</v>
      </c>
      <c r="B20" s="116" t="s">
        <v>300</v>
      </c>
      <c r="C20" s="236">
        <v>556109737.1099999</v>
      </c>
      <c r="D20" s="236">
        <v>561670834.48109984</v>
      </c>
      <c r="E20" s="98">
        <v>567287542.82591081</v>
      </c>
      <c r="G20" s="79">
        <f>'1.1.sz.mell.'!C77+'1.1.sz.mell.'!C89</f>
        <v>553343022</v>
      </c>
      <c r="H20" s="79">
        <f>G20*1.005</f>
        <v>556109737.1099999</v>
      </c>
      <c r="I20" s="79">
        <f t="shared" ref="I20:J20" si="10">H20*1.01</f>
        <v>561670834.48109984</v>
      </c>
      <c r="J20" s="79">
        <f t="shared" si="10"/>
        <v>567287542.82591081</v>
      </c>
    </row>
    <row r="21" spans="1:10" ht="12" customHeight="1" thickBot="1" x14ac:dyDescent="0.3">
      <c r="A21" s="247" t="s">
        <v>10</v>
      </c>
      <c r="B21" s="248" t="s">
        <v>301</v>
      </c>
      <c r="C21" s="249">
        <f>+C22+C23+C24</f>
        <v>850000</v>
      </c>
      <c r="D21" s="249">
        <f>+D22+D23+D24</f>
        <v>1000000</v>
      </c>
      <c r="E21" s="250">
        <f>+E22+E23+E24</f>
        <v>900000</v>
      </c>
      <c r="H21" s="79">
        <f t="shared" ref="H21:J21" si="11">G21*1.01</f>
        <v>0</v>
      </c>
      <c r="I21" s="79">
        <f t="shared" si="11"/>
        <v>0</v>
      </c>
      <c r="J21" s="79">
        <f t="shared" si="11"/>
        <v>0</v>
      </c>
    </row>
    <row r="22" spans="1:10" ht="12" customHeight="1" x14ac:dyDescent="0.25">
      <c r="A22" s="80" t="s">
        <v>11</v>
      </c>
      <c r="B22" s="19" t="s">
        <v>47</v>
      </c>
      <c r="C22" s="251">
        <v>850000</v>
      </c>
      <c r="D22" s="251">
        <v>1000000</v>
      </c>
      <c r="E22" s="252">
        <v>900000</v>
      </c>
      <c r="G22" s="68">
        <f>'1.1.sz.mell.'!C84</f>
        <v>850000</v>
      </c>
      <c r="H22" s="79">
        <f t="shared" ref="H22:J22" si="12">G22*1.01</f>
        <v>858500</v>
      </c>
      <c r="I22" s="79">
        <f t="shared" si="12"/>
        <v>867085</v>
      </c>
      <c r="J22" s="79">
        <f t="shared" si="12"/>
        <v>875755.85</v>
      </c>
    </row>
    <row r="23" spans="1:10" ht="12" customHeight="1" x14ac:dyDescent="0.25">
      <c r="A23" s="80" t="s">
        <v>13</v>
      </c>
      <c r="B23" s="117" t="s">
        <v>48</v>
      </c>
      <c r="C23" s="253"/>
      <c r="D23" s="253"/>
      <c r="E23" s="61"/>
    </row>
    <row r="24" spans="1:10" ht="12" customHeight="1" thickBot="1" x14ac:dyDescent="0.3">
      <c r="A24" s="80" t="s">
        <v>14</v>
      </c>
      <c r="B24" s="118" t="s">
        <v>169</v>
      </c>
      <c r="C24" s="253"/>
      <c r="D24" s="253"/>
      <c r="E24" s="61"/>
    </row>
    <row r="25" spans="1:10" ht="12" customHeight="1" thickBot="1" x14ac:dyDescent="0.3">
      <c r="A25" s="77" t="s">
        <v>16</v>
      </c>
      <c r="B25" s="24" t="s">
        <v>302</v>
      </c>
      <c r="C25" s="254">
        <f>+C20+C21</f>
        <v>556959737.1099999</v>
      </c>
      <c r="D25" s="254">
        <f>+D20+D21</f>
        <v>562670834.48109984</v>
      </c>
      <c r="E25" s="255">
        <f>+E20+E21</f>
        <v>568187542.82591081</v>
      </c>
    </row>
    <row r="26" spans="1:10" ht="15" customHeight="1" thickBot="1" x14ac:dyDescent="0.3">
      <c r="A26" s="77" t="s">
        <v>17</v>
      </c>
      <c r="B26" s="24" t="s">
        <v>303</v>
      </c>
      <c r="C26" s="256"/>
      <c r="D26" s="256"/>
      <c r="E26" s="257"/>
      <c r="F26" s="122"/>
      <c r="G26" s="68">
        <f>'1.1.sz.mell.'!C114</f>
        <v>0</v>
      </c>
    </row>
    <row r="27" spans="1:10" s="79" customFormat="1" ht="12.95" customHeight="1" thickBot="1" x14ac:dyDescent="0.25">
      <c r="A27" s="123" t="s">
        <v>21</v>
      </c>
      <c r="B27" s="124" t="s">
        <v>304</v>
      </c>
      <c r="C27" s="258">
        <f>+C25+C26</f>
        <v>556959737.1099999</v>
      </c>
      <c r="D27" s="258">
        <f>+D25+D26</f>
        <v>562670834.48109984</v>
      </c>
      <c r="E27" s="259">
        <f>+E25+E26</f>
        <v>568187542.82591081</v>
      </c>
      <c r="G27" s="260"/>
    </row>
    <row r="28" spans="1:10" x14ac:dyDescent="0.25">
      <c r="C28" s="68"/>
    </row>
    <row r="29" spans="1:10" x14ac:dyDescent="0.25">
      <c r="C29" s="68"/>
    </row>
    <row r="30" spans="1:10" x14ac:dyDescent="0.25">
      <c r="C30" s="68"/>
    </row>
    <row r="31" spans="1:10" ht="16.5" customHeight="1" x14ac:dyDescent="0.25">
      <c r="C31" s="292"/>
      <c r="D31" s="292"/>
      <c r="E31" s="292"/>
    </row>
    <row r="32" spans="1:10" x14ac:dyDescent="0.25">
      <c r="C32" s="68"/>
    </row>
    <row r="33" spans="3:3" x14ac:dyDescent="0.25">
      <c r="C33" s="68"/>
    </row>
    <row r="34" spans="3:3" x14ac:dyDescent="0.25">
      <c r="C34" s="68"/>
    </row>
    <row r="35" spans="3:3" x14ac:dyDescent="0.25">
      <c r="C35" s="68"/>
    </row>
    <row r="36" spans="3:3" x14ac:dyDescent="0.25">
      <c r="C36" s="68"/>
    </row>
    <row r="37" spans="3:3" x14ac:dyDescent="0.25">
      <c r="C37" s="68"/>
    </row>
    <row r="38" spans="3:3" x14ac:dyDescent="0.25">
      <c r="C38" s="68"/>
    </row>
    <row r="39" spans="3:3" x14ac:dyDescent="0.25">
      <c r="C39" s="68"/>
    </row>
    <row r="40" spans="3:3" x14ac:dyDescent="0.25">
      <c r="C40" s="68"/>
    </row>
  </sheetData>
  <mergeCells count="4">
    <mergeCell ref="A1:E1"/>
    <mergeCell ref="A2:B2"/>
    <mergeCell ref="A16:E16"/>
    <mergeCell ref="A17:B17"/>
  </mergeCells>
  <phoneticPr fontId="3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CE,Félkövér"&amp;12VÖLGYSÉGI ÖNKORMÁNYZATOK TÁRSULÁSA
2017. ÉVI KÖLTSÉGVETÉSI ÉVET KÖVETŐ 3 ÉV
 TERVEZETT BEVÉTELEI, KIADÁSAI&amp;R&amp;"Times New Roman CE,Félkövér dőlt" 5.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AB32"/>
  <sheetViews>
    <sheetView workbookViewId="0">
      <selection activeCell="C14" sqref="C14:N19"/>
    </sheetView>
  </sheetViews>
  <sheetFormatPr defaultRowHeight="15.75" x14ac:dyDescent="0.25"/>
  <cols>
    <col min="1" max="1" width="4.140625" style="184" customWidth="1"/>
    <col min="2" max="2" width="24.7109375" style="183" customWidth="1"/>
    <col min="3" max="14" width="9.28515625" style="183" bestFit="1" customWidth="1"/>
    <col min="15" max="15" width="10.42578125" style="184" bestFit="1" customWidth="1"/>
    <col min="16" max="16" width="9.140625" style="183"/>
    <col min="17" max="17" width="11.28515625" style="304" hidden="1" customWidth="1"/>
    <col min="18" max="18" width="12.42578125" style="304" hidden="1" customWidth="1"/>
    <col min="19" max="19" width="9.140625" style="304" hidden="1" customWidth="1"/>
    <col min="20" max="20" width="9.140625" style="304" customWidth="1"/>
    <col min="21" max="28" width="9.140625" style="304"/>
    <col min="29" max="256" width="9.140625" style="183"/>
    <col min="257" max="257" width="4.140625" style="183" customWidth="1"/>
    <col min="258" max="258" width="24.7109375" style="183" customWidth="1"/>
    <col min="259" max="260" width="7.7109375" style="183" customWidth="1"/>
    <col min="261" max="261" width="8.140625" style="183" customWidth="1"/>
    <col min="262" max="262" width="7.5703125" style="183" customWidth="1"/>
    <col min="263" max="263" width="7.42578125" style="183" customWidth="1"/>
    <col min="264" max="264" width="7.5703125" style="183" customWidth="1"/>
    <col min="265" max="265" width="7" style="183" customWidth="1"/>
    <col min="266" max="270" width="8.140625" style="183" customWidth="1"/>
    <col min="271" max="271" width="10.85546875" style="183" customWidth="1"/>
    <col min="272" max="512" width="9.140625" style="183"/>
    <col min="513" max="513" width="4.140625" style="183" customWidth="1"/>
    <col min="514" max="514" width="24.7109375" style="183" customWidth="1"/>
    <col min="515" max="516" width="7.7109375" style="183" customWidth="1"/>
    <col min="517" max="517" width="8.140625" style="183" customWidth="1"/>
    <col min="518" max="518" width="7.5703125" style="183" customWidth="1"/>
    <col min="519" max="519" width="7.42578125" style="183" customWidth="1"/>
    <col min="520" max="520" width="7.5703125" style="183" customWidth="1"/>
    <col min="521" max="521" width="7" style="183" customWidth="1"/>
    <col min="522" max="526" width="8.140625" style="183" customWidth="1"/>
    <col min="527" max="527" width="10.85546875" style="183" customWidth="1"/>
    <col min="528" max="768" width="9.140625" style="183"/>
    <col min="769" max="769" width="4.140625" style="183" customWidth="1"/>
    <col min="770" max="770" width="24.7109375" style="183" customWidth="1"/>
    <col min="771" max="772" width="7.7109375" style="183" customWidth="1"/>
    <col min="773" max="773" width="8.140625" style="183" customWidth="1"/>
    <col min="774" max="774" width="7.5703125" style="183" customWidth="1"/>
    <col min="775" max="775" width="7.42578125" style="183" customWidth="1"/>
    <col min="776" max="776" width="7.5703125" style="183" customWidth="1"/>
    <col min="777" max="777" width="7" style="183" customWidth="1"/>
    <col min="778" max="782" width="8.140625" style="183" customWidth="1"/>
    <col min="783" max="783" width="10.85546875" style="183" customWidth="1"/>
    <col min="784" max="1024" width="9.140625" style="183"/>
    <col min="1025" max="1025" width="4.140625" style="183" customWidth="1"/>
    <col min="1026" max="1026" width="24.7109375" style="183" customWidth="1"/>
    <col min="1027" max="1028" width="7.7109375" style="183" customWidth="1"/>
    <col min="1029" max="1029" width="8.140625" style="183" customWidth="1"/>
    <col min="1030" max="1030" width="7.5703125" style="183" customWidth="1"/>
    <col min="1031" max="1031" width="7.42578125" style="183" customWidth="1"/>
    <col min="1032" max="1032" width="7.5703125" style="183" customWidth="1"/>
    <col min="1033" max="1033" width="7" style="183" customWidth="1"/>
    <col min="1034" max="1038" width="8.140625" style="183" customWidth="1"/>
    <col min="1039" max="1039" width="10.85546875" style="183" customWidth="1"/>
    <col min="1040" max="1280" width="9.140625" style="183"/>
    <col min="1281" max="1281" width="4.140625" style="183" customWidth="1"/>
    <col min="1282" max="1282" width="24.7109375" style="183" customWidth="1"/>
    <col min="1283" max="1284" width="7.7109375" style="183" customWidth="1"/>
    <col min="1285" max="1285" width="8.140625" style="183" customWidth="1"/>
    <col min="1286" max="1286" width="7.5703125" style="183" customWidth="1"/>
    <col min="1287" max="1287" width="7.42578125" style="183" customWidth="1"/>
    <col min="1288" max="1288" width="7.5703125" style="183" customWidth="1"/>
    <col min="1289" max="1289" width="7" style="183" customWidth="1"/>
    <col min="1290" max="1294" width="8.140625" style="183" customWidth="1"/>
    <col min="1295" max="1295" width="10.85546875" style="183" customWidth="1"/>
    <col min="1296" max="1536" width="9.140625" style="183"/>
    <col min="1537" max="1537" width="4.140625" style="183" customWidth="1"/>
    <col min="1538" max="1538" width="24.7109375" style="183" customWidth="1"/>
    <col min="1539" max="1540" width="7.7109375" style="183" customWidth="1"/>
    <col min="1541" max="1541" width="8.140625" style="183" customWidth="1"/>
    <col min="1542" max="1542" width="7.5703125" style="183" customWidth="1"/>
    <col min="1543" max="1543" width="7.42578125" style="183" customWidth="1"/>
    <col min="1544" max="1544" width="7.5703125" style="183" customWidth="1"/>
    <col min="1545" max="1545" width="7" style="183" customWidth="1"/>
    <col min="1546" max="1550" width="8.140625" style="183" customWidth="1"/>
    <col min="1551" max="1551" width="10.85546875" style="183" customWidth="1"/>
    <col min="1552" max="1792" width="9.140625" style="183"/>
    <col min="1793" max="1793" width="4.140625" style="183" customWidth="1"/>
    <col min="1794" max="1794" width="24.7109375" style="183" customWidth="1"/>
    <col min="1795" max="1796" width="7.7109375" style="183" customWidth="1"/>
    <col min="1797" max="1797" width="8.140625" style="183" customWidth="1"/>
    <col min="1798" max="1798" width="7.5703125" style="183" customWidth="1"/>
    <col min="1799" max="1799" width="7.42578125" style="183" customWidth="1"/>
    <col min="1800" max="1800" width="7.5703125" style="183" customWidth="1"/>
    <col min="1801" max="1801" width="7" style="183" customWidth="1"/>
    <col min="1802" max="1806" width="8.140625" style="183" customWidth="1"/>
    <col min="1807" max="1807" width="10.85546875" style="183" customWidth="1"/>
    <col min="1808" max="2048" width="9.140625" style="183"/>
    <col min="2049" max="2049" width="4.140625" style="183" customWidth="1"/>
    <col min="2050" max="2050" width="24.7109375" style="183" customWidth="1"/>
    <col min="2051" max="2052" width="7.7109375" style="183" customWidth="1"/>
    <col min="2053" max="2053" width="8.140625" style="183" customWidth="1"/>
    <col min="2054" max="2054" width="7.5703125" style="183" customWidth="1"/>
    <col min="2055" max="2055" width="7.42578125" style="183" customWidth="1"/>
    <col min="2056" max="2056" width="7.5703125" style="183" customWidth="1"/>
    <col min="2057" max="2057" width="7" style="183" customWidth="1"/>
    <col min="2058" max="2062" width="8.140625" style="183" customWidth="1"/>
    <col min="2063" max="2063" width="10.85546875" style="183" customWidth="1"/>
    <col min="2064" max="2304" width="9.140625" style="183"/>
    <col min="2305" max="2305" width="4.140625" style="183" customWidth="1"/>
    <col min="2306" max="2306" width="24.7109375" style="183" customWidth="1"/>
    <col min="2307" max="2308" width="7.7109375" style="183" customWidth="1"/>
    <col min="2309" max="2309" width="8.140625" style="183" customWidth="1"/>
    <col min="2310" max="2310" width="7.5703125" style="183" customWidth="1"/>
    <col min="2311" max="2311" width="7.42578125" style="183" customWidth="1"/>
    <col min="2312" max="2312" width="7.5703125" style="183" customWidth="1"/>
    <col min="2313" max="2313" width="7" style="183" customWidth="1"/>
    <col min="2314" max="2318" width="8.140625" style="183" customWidth="1"/>
    <col min="2319" max="2319" width="10.85546875" style="183" customWidth="1"/>
    <col min="2320" max="2560" width="9.140625" style="183"/>
    <col min="2561" max="2561" width="4.140625" style="183" customWidth="1"/>
    <col min="2562" max="2562" width="24.7109375" style="183" customWidth="1"/>
    <col min="2563" max="2564" width="7.7109375" style="183" customWidth="1"/>
    <col min="2565" max="2565" width="8.140625" style="183" customWidth="1"/>
    <col min="2566" max="2566" width="7.5703125" style="183" customWidth="1"/>
    <col min="2567" max="2567" width="7.42578125" style="183" customWidth="1"/>
    <col min="2568" max="2568" width="7.5703125" style="183" customWidth="1"/>
    <col min="2569" max="2569" width="7" style="183" customWidth="1"/>
    <col min="2570" max="2574" width="8.140625" style="183" customWidth="1"/>
    <col min="2575" max="2575" width="10.85546875" style="183" customWidth="1"/>
    <col min="2576" max="2816" width="9.140625" style="183"/>
    <col min="2817" max="2817" width="4.140625" style="183" customWidth="1"/>
    <col min="2818" max="2818" width="24.7109375" style="183" customWidth="1"/>
    <col min="2819" max="2820" width="7.7109375" style="183" customWidth="1"/>
    <col min="2821" max="2821" width="8.140625" style="183" customWidth="1"/>
    <col min="2822" max="2822" width="7.5703125" style="183" customWidth="1"/>
    <col min="2823" max="2823" width="7.42578125" style="183" customWidth="1"/>
    <col min="2824" max="2824" width="7.5703125" style="183" customWidth="1"/>
    <col min="2825" max="2825" width="7" style="183" customWidth="1"/>
    <col min="2826" max="2830" width="8.140625" style="183" customWidth="1"/>
    <col min="2831" max="2831" width="10.85546875" style="183" customWidth="1"/>
    <col min="2832" max="3072" width="9.140625" style="183"/>
    <col min="3073" max="3073" width="4.140625" style="183" customWidth="1"/>
    <col min="3074" max="3074" width="24.7109375" style="183" customWidth="1"/>
    <col min="3075" max="3076" width="7.7109375" style="183" customWidth="1"/>
    <col min="3077" max="3077" width="8.140625" style="183" customWidth="1"/>
    <col min="3078" max="3078" width="7.5703125" style="183" customWidth="1"/>
    <col min="3079" max="3079" width="7.42578125" style="183" customWidth="1"/>
    <col min="3080" max="3080" width="7.5703125" style="183" customWidth="1"/>
    <col min="3081" max="3081" width="7" style="183" customWidth="1"/>
    <col min="3082" max="3086" width="8.140625" style="183" customWidth="1"/>
    <col min="3087" max="3087" width="10.85546875" style="183" customWidth="1"/>
    <col min="3088" max="3328" width="9.140625" style="183"/>
    <col min="3329" max="3329" width="4.140625" style="183" customWidth="1"/>
    <col min="3330" max="3330" width="24.7109375" style="183" customWidth="1"/>
    <col min="3331" max="3332" width="7.7109375" style="183" customWidth="1"/>
    <col min="3333" max="3333" width="8.140625" style="183" customWidth="1"/>
    <col min="3334" max="3334" width="7.5703125" style="183" customWidth="1"/>
    <col min="3335" max="3335" width="7.42578125" style="183" customWidth="1"/>
    <col min="3336" max="3336" width="7.5703125" style="183" customWidth="1"/>
    <col min="3337" max="3337" width="7" style="183" customWidth="1"/>
    <col min="3338" max="3342" width="8.140625" style="183" customWidth="1"/>
    <col min="3343" max="3343" width="10.85546875" style="183" customWidth="1"/>
    <col min="3344" max="3584" width="9.140625" style="183"/>
    <col min="3585" max="3585" width="4.140625" style="183" customWidth="1"/>
    <col min="3586" max="3586" width="24.7109375" style="183" customWidth="1"/>
    <col min="3587" max="3588" width="7.7109375" style="183" customWidth="1"/>
    <col min="3589" max="3589" width="8.140625" style="183" customWidth="1"/>
    <col min="3590" max="3590" width="7.5703125" style="183" customWidth="1"/>
    <col min="3591" max="3591" width="7.42578125" style="183" customWidth="1"/>
    <col min="3592" max="3592" width="7.5703125" style="183" customWidth="1"/>
    <col min="3593" max="3593" width="7" style="183" customWidth="1"/>
    <col min="3594" max="3598" width="8.140625" style="183" customWidth="1"/>
    <col min="3599" max="3599" width="10.85546875" style="183" customWidth="1"/>
    <col min="3600" max="3840" width="9.140625" style="183"/>
    <col min="3841" max="3841" width="4.140625" style="183" customWidth="1"/>
    <col min="3842" max="3842" width="24.7109375" style="183" customWidth="1"/>
    <col min="3843" max="3844" width="7.7109375" style="183" customWidth="1"/>
    <col min="3845" max="3845" width="8.140625" style="183" customWidth="1"/>
    <col min="3846" max="3846" width="7.5703125" style="183" customWidth="1"/>
    <col min="3847" max="3847" width="7.42578125" style="183" customWidth="1"/>
    <col min="3848" max="3848" width="7.5703125" style="183" customWidth="1"/>
    <col min="3849" max="3849" width="7" style="183" customWidth="1"/>
    <col min="3850" max="3854" width="8.140625" style="183" customWidth="1"/>
    <col min="3855" max="3855" width="10.85546875" style="183" customWidth="1"/>
    <col min="3856" max="4096" width="9.140625" style="183"/>
    <col min="4097" max="4097" width="4.140625" style="183" customWidth="1"/>
    <col min="4098" max="4098" width="24.7109375" style="183" customWidth="1"/>
    <col min="4099" max="4100" width="7.7109375" style="183" customWidth="1"/>
    <col min="4101" max="4101" width="8.140625" style="183" customWidth="1"/>
    <col min="4102" max="4102" width="7.5703125" style="183" customWidth="1"/>
    <col min="4103" max="4103" width="7.42578125" style="183" customWidth="1"/>
    <col min="4104" max="4104" width="7.5703125" style="183" customWidth="1"/>
    <col min="4105" max="4105" width="7" style="183" customWidth="1"/>
    <col min="4106" max="4110" width="8.140625" style="183" customWidth="1"/>
    <col min="4111" max="4111" width="10.85546875" style="183" customWidth="1"/>
    <col min="4112" max="4352" width="9.140625" style="183"/>
    <col min="4353" max="4353" width="4.140625" style="183" customWidth="1"/>
    <col min="4354" max="4354" width="24.7109375" style="183" customWidth="1"/>
    <col min="4355" max="4356" width="7.7109375" style="183" customWidth="1"/>
    <col min="4357" max="4357" width="8.140625" style="183" customWidth="1"/>
    <col min="4358" max="4358" width="7.5703125" style="183" customWidth="1"/>
    <col min="4359" max="4359" width="7.42578125" style="183" customWidth="1"/>
    <col min="4360" max="4360" width="7.5703125" style="183" customWidth="1"/>
    <col min="4361" max="4361" width="7" style="183" customWidth="1"/>
    <col min="4362" max="4366" width="8.140625" style="183" customWidth="1"/>
    <col min="4367" max="4367" width="10.85546875" style="183" customWidth="1"/>
    <col min="4368" max="4608" width="9.140625" style="183"/>
    <col min="4609" max="4609" width="4.140625" style="183" customWidth="1"/>
    <col min="4610" max="4610" width="24.7109375" style="183" customWidth="1"/>
    <col min="4611" max="4612" width="7.7109375" style="183" customWidth="1"/>
    <col min="4613" max="4613" width="8.140625" style="183" customWidth="1"/>
    <col min="4614" max="4614" width="7.5703125" style="183" customWidth="1"/>
    <col min="4615" max="4615" width="7.42578125" style="183" customWidth="1"/>
    <col min="4616" max="4616" width="7.5703125" style="183" customWidth="1"/>
    <col min="4617" max="4617" width="7" style="183" customWidth="1"/>
    <col min="4618" max="4622" width="8.140625" style="183" customWidth="1"/>
    <col min="4623" max="4623" width="10.85546875" style="183" customWidth="1"/>
    <col min="4624" max="4864" width="9.140625" style="183"/>
    <col min="4865" max="4865" width="4.140625" style="183" customWidth="1"/>
    <col min="4866" max="4866" width="24.7109375" style="183" customWidth="1"/>
    <col min="4867" max="4868" width="7.7109375" style="183" customWidth="1"/>
    <col min="4869" max="4869" width="8.140625" style="183" customWidth="1"/>
    <col min="4870" max="4870" width="7.5703125" style="183" customWidth="1"/>
    <col min="4871" max="4871" width="7.42578125" style="183" customWidth="1"/>
    <col min="4872" max="4872" width="7.5703125" style="183" customWidth="1"/>
    <col min="4873" max="4873" width="7" style="183" customWidth="1"/>
    <col min="4874" max="4878" width="8.140625" style="183" customWidth="1"/>
    <col min="4879" max="4879" width="10.85546875" style="183" customWidth="1"/>
    <col min="4880" max="5120" width="9.140625" style="183"/>
    <col min="5121" max="5121" width="4.140625" style="183" customWidth="1"/>
    <col min="5122" max="5122" width="24.7109375" style="183" customWidth="1"/>
    <col min="5123" max="5124" width="7.7109375" style="183" customWidth="1"/>
    <col min="5125" max="5125" width="8.140625" style="183" customWidth="1"/>
    <col min="5126" max="5126" width="7.5703125" style="183" customWidth="1"/>
    <col min="5127" max="5127" width="7.42578125" style="183" customWidth="1"/>
    <col min="5128" max="5128" width="7.5703125" style="183" customWidth="1"/>
    <col min="5129" max="5129" width="7" style="183" customWidth="1"/>
    <col min="5130" max="5134" width="8.140625" style="183" customWidth="1"/>
    <col min="5135" max="5135" width="10.85546875" style="183" customWidth="1"/>
    <col min="5136" max="5376" width="9.140625" style="183"/>
    <col min="5377" max="5377" width="4.140625" style="183" customWidth="1"/>
    <col min="5378" max="5378" width="24.7109375" style="183" customWidth="1"/>
    <col min="5379" max="5380" width="7.7109375" style="183" customWidth="1"/>
    <col min="5381" max="5381" width="8.140625" style="183" customWidth="1"/>
    <col min="5382" max="5382" width="7.5703125" style="183" customWidth="1"/>
    <col min="5383" max="5383" width="7.42578125" style="183" customWidth="1"/>
    <col min="5384" max="5384" width="7.5703125" style="183" customWidth="1"/>
    <col min="5385" max="5385" width="7" style="183" customWidth="1"/>
    <col min="5386" max="5390" width="8.140625" style="183" customWidth="1"/>
    <col min="5391" max="5391" width="10.85546875" style="183" customWidth="1"/>
    <col min="5392" max="5632" width="9.140625" style="183"/>
    <col min="5633" max="5633" width="4.140625" style="183" customWidth="1"/>
    <col min="5634" max="5634" width="24.7109375" style="183" customWidth="1"/>
    <col min="5635" max="5636" width="7.7109375" style="183" customWidth="1"/>
    <col min="5637" max="5637" width="8.140625" style="183" customWidth="1"/>
    <col min="5638" max="5638" width="7.5703125" style="183" customWidth="1"/>
    <col min="5639" max="5639" width="7.42578125" style="183" customWidth="1"/>
    <col min="5640" max="5640" width="7.5703125" style="183" customWidth="1"/>
    <col min="5641" max="5641" width="7" style="183" customWidth="1"/>
    <col min="5642" max="5646" width="8.140625" style="183" customWidth="1"/>
    <col min="5647" max="5647" width="10.85546875" style="183" customWidth="1"/>
    <col min="5648" max="5888" width="9.140625" style="183"/>
    <col min="5889" max="5889" width="4.140625" style="183" customWidth="1"/>
    <col min="5890" max="5890" width="24.7109375" style="183" customWidth="1"/>
    <col min="5891" max="5892" width="7.7109375" style="183" customWidth="1"/>
    <col min="5893" max="5893" width="8.140625" style="183" customWidth="1"/>
    <col min="5894" max="5894" width="7.5703125" style="183" customWidth="1"/>
    <col min="5895" max="5895" width="7.42578125" style="183" customWidth="1"/>
    <col min="5896" max="5896" width="7.5703125" style="183" customWidth="1"/>
    <col min="5897" max="5897" width="7" style="183" customWidth="1"/>
    <col min="5898" max="5902" width="8.140625" style="183" customWidth="1"/>
    <col min="5903" max="5903" width="10.85546875" style="183" customWidth="1"/>
    <col min="5904" max="6144" width="9.140625" style="183"/>
    <col min="6145" max="6145" width="4.140625" style="183" customWidth="1"/>
    <col min="6146" max="6146" width="24.7109375" style="183" customWidth="1"/>
    <col min="6147" max="6148" width="7.7109375" style="183" customWidth="1"/>
    <col min="6149" max="6149" width="8.140625" style="183" customWidth="1"/>
    <col min="6150" max="6150" width="7.5703125" style="183" customWidth="1"/>
    <col min="6151" max="6151" width="7.42578125" style="183" customWidth="1"/>
    <col min="6152" max="6152" width="7.5703125" style="183" customWidth="1"/>
    <col min="6153" max="6153" width="7" style="183" customWidth="1"/>
    <col min="6154" max="6158" width="8.140625" style="183" customWidth="1"/>
    <col min="6159" max="6159" width="10.85546875" style="183" customWidth="1"/>
    <col min="6160" max="6400" width="9.140625" style="183"/>
    <col min="6401" max="6401" width="4.140625" style="183" customWidth="1"/>
    <col min="6402" max="6402" width="24.7109375" style="183" customWidth="1"/>
    <col min="6403" max="6404" width="7.7109375" style="183" customWidth="1"/>
    <col min="6405" max="6405" width="8.140625" style="183" customWidth="1"/>
    <col min="6406" max="6406" width="7.5703125" style="183" customWidth="1"/>
    <col min="6407" max="6407" width="7.42578125" style="183" customWidth="1"/>
    <col min="6408" max="6408" width="7.5703125" style="183" customWidth="1"/>
    <col min="6409" max="6409" width="7" style="183" customWidth="1"/>
    <col min="6410" max="6414" width="8.140625" style="183" customWidth="1"/>
    <col min="6415" max="6415" width="10.85546875" style="183" customWidth="1"/>
    <col min="6416" max="6656" width="9.140625" style="183"/>
    <col min="6657" max="6657" width="4.140625" style="183" customWidth="1"/>
    <col min="6658" max="6658" width="24.7109375" style="183" customWidth="1"/>
    <col min="6659" max="6660" width="7.7109375" style="183" customWidth="1"/>
    <col min="6661" max="6661" width="8.140625" style="183" customWidth="1"/>
    <col min="6662" max="6662" width="7.5703125" style="183" customWidth="1"/>
    <col min="6663" max="6663" width="7.42578125" style="183" customWidth="1"/>
    <col min="6664" max="6664" width="7.5703125" style="183" customWidth="1"/>
    <col min="6665" max="6665" width="7" style="183" customWidth="1"/>
    <col min="6666" max="6670" width="8.140625" style="183" customWidth="1"/>
    <col min="6671" max="6671" width="10.85546875" style="183" customWidth="1"/>
    <col min="6672" max="6912" width="9.140625" style="183"/>
    <col min="6913" max="6913" width="4.140625" style="183" customWidth="1"/>
    <col min="6914" max="6914" width="24.7109375" style="183" customWidth="1"/>
    <col min="6915" max="6916" width="7.7109375" style="183" customWidth="1"/>
    <col min="6917" max="6917" width="8.140625" style="183" customWidth="1"/>
    <col min="6918" max="6918" width="7.5703125" style="183" customWidth="1"/>
    <col min="6919" max="6919" width="7.42578125" style="183" customWidth="1"/>
    <col min="6920" max="6920" width="7.5703125" style="183" customWidth="1"/>
    <col min="6921" max="6921" width="7" style="183" customWidth="1"/>
    <col min="6922" max="6926" width="8.140625" style="183" customWidth="1"/>
    <col min="6927" max="6927" width="10.85546875" style="183" customWidth="1"/>
    <col min="6928" max="7168" width="9.140625" style="183"/>
    <col min="7169" max="7169" width="4.140625" style="183" customWidth="1"/>
    <col min="7170" max="7170" width="24.7109375" style="183" customWidth="1"/>
    <col min="7171" max="7172" width="7.7109375" style="183" customWidth="1"/>
    <col min="7173" max="7173" width="8.140625" style="183" customWidth="1"/>
    <col min="7174" max="7174" width="7.5703125" style="183" customWidth="1"/>
    <col min="7175" max="7175" width="7.42578125" style="183" customWidth="1"/>
    <col min="7176" max="7176" width="7.5703125" style="183" customWidth="1"/>
    <col min="7177" max="7177" width="7" style="183" customWidth="1"/>
    <col min="7178" max="7182" width="8.140625" style="183" customWidth="1"/>
    <col min="7183" max="7183" width="10.85546875" style="183" customWidth="1"/>
    <col min="7184" max="7424" width="9.140625" style="183"/>
    <col min="7425" max="7425" width="4.140625" style="183" customWidth="1"/>
    <col min="7426" max="7426" width="24.7109375" style="183" customWidth="1"/>
    <col min="7427" max="7428" width="7.7109375" style="183" customWidth="1"/>
    <col min="7429" max="7429" width="8.140625" style="183" customWidth="1"/>
    <col min="7430" max="7430" width="7.5703125" style="183" customWidth="1"/>
    <col min="7431" max="7431" width="7.42578125" style="183" customWidth="1"/>
    <col min="7432" max="7432" width="7.5703125" style="183" customWidth="1"/>
    <col min="7433" max="7433" width="7" style="183" customWidth="1"/>
    <col min="7434" max="7438" width="8.140625" style="183" customWidth="1"/>
    <col min="7439" max="7439" width="10.85546875" style="183" customWidth="1"/>
    <col min="7440" max="7680" width="9.140625" style="183"/>
    <col min="7681" max="7681" width="4.140625" style="183" customWidth="1"/>
    <col min="7682" max="7682" width="24.7109375" style="183" customWidth="1"/>
    <col min="7683" max="7684" width="7.7109375" style="183" customWidth="1"/>
    <col min="7685" max="7685" width="8.140625" style="183" customWidth="1"/>
    <col min="7686" max="7686" width="7.5703125" style="183" customWidth="1"/>
    <col min="7687" max="7687" width="7.42578125" style="183" customWidth="1"/>
    <col min="7688" max="7688" width="7.5703125" style="183" customWidth="1"/>
    <col min="7689" max="7689" width="7" style="183" customWidth="1"/>
    <col min="7690" max="7694" width="8.140625" style="183" customWidth="1"/>
    <col min="7695" max="7695" width="10.85546875" style="183" customWidth="1"/>
    <col min="7696" max="7936" width="9.140625" style="183"/>
    <col min="7937" max="7937" width="4.140625" style="183" customWidth="1"/>
    <col min="7938" max="7938" width="24.7109375" style="183" customWidth="1"/>
    <col min="7939" max="7940" width="7.7109375" style="183" customWidth="1"/>
    <col min="7941" max="7941" width="8.140625" style="183" customWidth="1"/>
    <col min="7942" max="7942" width="7.5703125" style="183" customWidth="1"/>
    <col min="7943" max="7943" width="7.42578125" style="183" customWidth="1"/>
    <col min="7944" max="7944" width="7.5703125" style="183" customWidth="1"/>
    <col min="7945" max="7945" width="7" style="183" customWidth="1"/>
    <col min="7946" max="7950" width="8.140625" style="183" customWidth="1"/>
    <col min="7951" max="7951" width="10.85546875" style="183" customWidth="1"/>
    <col min="7952" max="8192" width="9.140625" style="183"/>
    <col min="8193" max="8193" width="4.140625" style="183" customWidth="1"/>
    <col min="8194" max="8194" width="24.7109375" style="183" customWidth="1"/>
    <col min="8195" max="8196" width="7.7109375" style="183" customWidth="1"/>
    <col min="8197" max="8197" width="8.140625" style="183" customWidth="1"/>
    <col min="8198" max="8198" width="7.5703125" style="183" customWidth="1"/>
    <col min="8199" max="8199" width="7.42578125" style="183" customWidth="1"/>
    <col min="8200" max="8200" width="7.5703125" style="183" customWidth="1"/>
    <col min="8201" max="8201" width="7" style="183" customWidth="1"/>
    <col min="8202" max="8206" width="8.140625" style="183" customWidth="1"/>
    <col min="8207" max="8207" width="10.85546875" style="183" customWidth="1"/>
    <col min="8208" max="8448" width="9.140625" style="183"/>
    <col min="8449" max="8449" width="4.140625" style="183" customWidth="1"/>
    <col min="8450" max="8450" width="24.7109375" style="183" customWidth="1"/>
    <col min="8451" max="8452" width="7.7109375" style="183" customWidth="1"/>
    <col min="8453" max="8453" width="8.140625" style="183" customWidth="1"/>
    <col min="8454" max="8454" width="7.5703125" style="183" customWidth="1"/>
    <col min="8455" max="8455" width="7.42578125" style="183" customWidth="1"/>
    <col min="8456" max="8456" width="7.5703125" style="183" customWidth="1"/>
    <col min="8457" max="8457" width="7" style="183" customWidth="1"/>
    <col min="8458" max="8462" width="8.140625" style="183" customWidth="1"/>
    <col min="8463" max="8463" width="10.85546875" style="183" customWidth="1"/>
    <col min="8464" max="8704" width="9.140625" style="183"/>
    <col min="8705" max="8705" width="4.140625" style="183" customWidth="1"/>
    <col min="8706" max="8706" width="24.7109375" style="183" customWidth="1"/>
    <col min="8707" max="8708" width="7.7109375" style="183" customWidth="1"/>
    <col min="8709" max="8709" width="8.140625" style="183" customWidth="1"/>
    <col min="8710" max="8710" width="7.5703125" style="183" customWidth="1"/>
    <col min="8711" max="8711" width="7.42578125" style="183" customWidth="1"/>
    <col min="8712" max="8712" width="7.5703125" style="183" customWidth="1"/>
    <col min="8713" max="8713" width="7" style="183" customWidth="1"/>
    <col min="8714" max="8718" width="8.140625" style="183" customWidth="1"/>
    <col min="8719" max="8719" width="10.85546875" style="183" customWidth="1"/>
    <col min="8720" max="8960" width="9.140625" style="183"/>
    <col min="8961" max="8961" width="4.140625" style="183" customWidth="1"/>
    <col min="8962" max="8962" width="24.7109375" style="183" customWidth="1"/>
    <col min="8963" max="8964" width="7.7109375" style="183" customWidth="1"/>
    <col min="8965" max="8965" width="8.140625" style="183" customWidth="1"/>
    <col min="8966" max="8966" width="7.5703125" style="183" customWidth="1"/>
    <col min="8967" max="8967" width="7.42578125" style="183" customWidth="1"/>
    <col min="8968" max="8968" width="7.5703125" style="183" customWidth="1"/>
    <col min="8969" max="8969" width="7" style="183" customWidth="1"/>
    <col min="8970" max="8974" width="8.140625" style="183" customWidth="1"/>
    <col min="8975" max="8975" width="10.85546875" style="183" customWidth="1"/>
    <col min="8976" max="9216" width="9.140625" style="183"/>
    <col min="9217" max="9217" width="4.140625" style="183" customWidth="1"/>
    <col min="9218" max="9218" width="24.7109375" style="183" customWidth="1"/>
    <col min="9219" max="9220" width="7.7109375" style="183" customWidth="1"/>
    <col min="9221" max="9221" width="8.140625" style="183" customWidth="1"/>
    <col min="9222" max="9222" width="7.5703125" style="183" customWidth="1"/>
    <col min="9223" max="9223" width="7.42578125" style="183" customWidth="1"/>
    <col min="9224" max="9224" width="7.5703125" style="183" customWidth="1"/>
    <col min="9225" max="9225" width="7" style="183" customWidth="1"/>
    <col min="9226" max="9230" width="8.140625" style="183" customWidth="1"/>
    <col min="9231" max="9231" width="10.85546875" style="183" customWidth="1"/>
    <col min="9232" max="9472" width="9.140625" style="183"/>
    <col min="9473" max="9473" width="4.140625" style="183" customWidth="1"/>
    <col min="9474" max="9474" width="24.7109375" style="183" customWidth="1"/>
    <col min="9475" max="9476" width="7.7109375" style="183" customWidth="1"/>
    <col min="9477" max="9477" width="8.140625" style="183" customWidth="1"/>
    <col min="9478" max="9478" width="7.5703125" style="183" customWidth="1"/>
    <col min="9479" max="9479" width="7.42578125" style="183" customWidth="1"/>
    <col min="9480" max="9480" width="7.5703125" style="183" customWidth="1"/>
    <col min="9481" max="9481" width="7" style="183" customWidth="1"/>
    <col min="9482" max="9486" width="8.140625" style="183" customWidth="1"/>
    <col min="9487" max="9487" width="10.85546875" style="183" customWidth="1"/>
    <col min="9488" max="9728" width="9.140625" style="183"/>
    <col min="9729" max="9729" width="4.140625" style="183" customWidth="1"/>
    <col min="9730" max="9730" width="24.7109375" style="183" customWidth="1"/>
    <col min="9731" max="9732" width="7.7109375" style="183" customWidth="1"/>
    <col min="9733" max="9733" width="8.140625" style="183" customWidth="1"/>
    <col min="9734" max="9734" width="7.5703125" style="183" customWidth="1"/>
    <col min="9735" max="9735" width="7.42578125" style="183" customWidth="1"/>
    <col min="9736" max="9736" width="7.5703125" style="183" customWidth="1"/>
    <col min="9737" max="9737" width="7" style="183" customWidth="1"/>
    <col min="9738" max="9742" width="8.140625" style="183" customWidth="1"/>
    <col min="9743" max="9743" width="10.85546875" style="183" customWidth="1"/>
    <col min="9744" max="9984" width="9.140625" style="183"/>
    <col min="9985" max="9985" width="4.140625" style="183" customWidth="1"/>
    <col min="9986" max="9986" width="24.7109375" style="183" customWidth="1"/>
    <col min="9987" max="9988" width="7.7109375" style="183" customWidth="1"/>
    <col min="9989" max="9989" width="8.140625" style="183" customWidth="1"/>
    <col min="9990" max="9990" width="7.5703125" style="183" customWidth="1"/>
    <col min="9991" max="9991" width="7.42578125" style="183" customWidth="1"/>
    <col min="9992" max="9992" width="7.5703125" style="183" customWidth="1"/>
    <col min="9993" max="9993" width="7" style="183" customWidth="1"/>
    <col min="9994" max="9998" width="8.140625" style="183" customWidth="1"/>
    <col min="9999" max="9999" width="10.85546875" style="183" customWidth="1"/>
    <col min="10000" max="10240" width="9.140625" style="183"/>
    <col min="10241" max="10241" width="4.140625" style="183" customWidth="1"/>
    <col min="10242" max="10242" width="24.7109375" style="183" customWidth="1"/>
    <col min="10243" max="10244" width="7.7109375" style="183" customWidth="1"/>
    <col min="10245" max="10245" width="8.140625" style="183" customWidth="1"/>
    <col min="10246" max="10246" width="7.5703125" style="183" customWidth="1"/>
    <col min="10247" max="10247" width="7.42578125" style="183" customWidth="1"/>
    <col min="10248" max="10248" width="7.5703125" style="183" customWidth="1"/>
    <col min="10249" max="10249" width="7" style="183" customWidth="1"/>
    <col min="10250" max="10254" width="8.140625" style="183" customWidth="1"/>
    <col min="10255" max="10255" width="10.85546875" style="183" customWidth="1"/>
    <col min="10256" max="10496" width="9.140625" style="183"/>
    <col min="10497" max="10497" width="4.140625" style="183" customWidth="1"/>
    <col min="10498" max="10498" width="24.7109375" style="183" customWidth="1"/>
    <col min="10499" max="10500" width="7.7109375" style="183" customWidth="1"/>
    <col min="10501" max="10501" width="8.140625" style="183" customWidth="1"/>
    <col min="10502" max="10502" width="7.5703125" style="183" customWidth="1"/>
    <col min="10503" max="10503" width="7.42578125" style="183" customWidth="1"/>
    <col min="10504" max="10504" width="7.5703125" style="183" customWidth="1"/>
    <col min="10505" max="10505" width="7" style="183" customWidth="1"/>
    <col min="10506" max="10510" width="8.140625" style="183" customWidth="1"/>
    <col min="10511" max="10511" width="10.85546875" style="183" customWidth="1"/>
    <col min="10512" max="10752" width="9.140625" style="183"/>
    <col min="10753" max="10753" width="4.140625" style="183" customWidth="1"/>
    <col min="10754" max="10754" width="24.7109375" style="183" customWidth="1"/>
    <col min="10755" max="10756" width="7.7109375" style="183" customWidth="1"/>
    <col min="10757" max="10757" width="8.140625" style="183" customWidth="1"/>
    <col min="10758" max="10758" width="7.5703125" style="183" customWidth="1"/>
    <col min="10759" max="10759" width="7.42578125" style="183" customWidth="1"/>
    <col min="10760" max="10760" width="7.5703125" style="183" customWidth="1"/>
    <col min="10761" max="10761" width="7" style="183" customWidth="1"/>
    <col min="10762" max="10766" width="8.140625" style="183" customWidth="1"/>
    <col min="10767" max="10767" width="10.85546875" style="183" customWidth="1"/>
    <col min="10768" max="11008" width="9.140625" style="183"/>
    <col min="11009" max="11009" width="4.140625" style="183" customWidth="1"/>
    <col min="11010" max="11010" width="24.7109375" style="183" customWidth="1"/>
    <col min="11011" max="11012" width="7.7109375" style="183" customWidth="1"/>
    <col min="11013" max="11013" width="8.140625" style="183" customWidth="1"/>
    <col min="11014" max="11014" width="7.5703125" style="183" customWidth="1"/>
    <col min="11015" max="11015" width="7.42578125" style="183" customWidth="1"/>
    <col min="11016" max="11016" width="7.5703125" style="183" customWidth="1"/>
    <col min="11017" max="11017" width="7" style="183" customWidth="1"/>
    <col min="11018" max="11022" width="8.140625" style="183" customWidth="1"/>
    <col min="11023" max="11023" width="10.85546875" style="183" customWidth="1"/>
    <col min="11024" max="11264" width="9.140625" style="183"/>
    <col min="11265" max="11265" width="4.140625" style="183" customWidth="1"/>
    <col min="11266" max="11266" width="24.7109375" style="183" customWidth="1"/>
    <col min="11267" max="11268" width="7.7109375" style="183" customWidth="1"/>
    <col min="11269" max="11269" width="8.140625" style="183" customWidth="1"/>
    <col min="11270" max="11270" width="7.5703125" style="183" customWidth="1"/>
    <col min="11271" max="11271" width="7.42578125" style="183" customWidth="1"/>
    <col min="11272" max="11272" width="7.5703125" style="183" customWidth="1"/>
    <col min="11273" max="11273" width="7" style="183" customWidth="1"/>
    <col min="11274" max="11278" width="8.140625" style="183" customWidth="1"/>
    <col min="11279" max="11279" width="10.85546875" style="183" customWidth="1"/>
    <col min="11280" max="11520" width="9.140625" style="183"/>
    <col min="11521" max="11521" width="4.140625" style="183" customWidth="1"/>
    <col min="11522" max="11522" width="24.7109375" style="183" customWidth="1"/>
    <col min="11523" max="11524" width="7.7109375" style="183" customWidth="1"/>
    <col min="11525" max="11525" width="8.140625" style="183" customWidth="1"/>
    <col min="11526" max="11526" width="7.5703125" style="183" customWidth="1"/>
    <col min="11527" max="11527" width="7.42578125" style="183" customWidth="1"/>
    <col min="11528" max="11528" width="7.5703125" style="183" customWidth="1"/>
    <col min="11529" max="11529" width="7" style="183" customWidth="1"/>
    <col min="11530" max="11534" width="8.140625" style="183" customWidth="1"/>
    <col min="11535" max="11535" width="10.85546875" style="183" customWidth="1"/>
    <col min="11536" max="11776" width="9.140625" style="183"/>
    <col min="11777" max="11777" width="4.140625" style="183" customWidth="1"/>
    <col min="11778" max="11778" width="24.7109375" style="183" customWidth="1"/>
    <col min="11779" max="11780" width="7.7109375" style="183" customWidth="1"/>
    <col min="11781" max="11781" width="8.140625" style="183" customWidth="1"/>
    <col min="11782" max="11782" width="7.5703125" style="183" customWidth="1"/>
    <col min="11783" max="11783" width="7.42578125" style="183" customWidth="1"/>
    <col min="11784" max="11784" width="7.5703125" style="183" customWidth="1"/>
    <col min="11785" max="11785" width="7" style="183" customWidth="1"/>
    <col min="11786" max="11790" width="8.140625" style="183" customWidth="1"/>
    <col min="11791" max="11791" width="10.85546875" style="183" customWidth="1"/>
    <col min="11792" max="12032" width="9.140625" style="183"/>
    <col min="12033" max="12033" width="4.140625" style="183" customWidth="1"/>
    <col min="12034" max="12034" width="24.7109375" style="183" customWidth="1"/>
    <col min="12035" max="12036" width="7.7109375" style="183" customWidth="1"/>
    <col min="12037" max="12037" width="8.140625" style="183" customWidth="1"/>
    <col min="12038" max="12038" width="7.5703125" style="183" customWidth="1"/>
    <col min="12039" max="12039" width="7.42578125" style="183" customWidth="1"/>
    <col min="12040" max="12040" width="7.5703125" style="183" customWidth="1"/>
    <col min="12041" max="12041" width="7" style="183" customWidth="1"/>
    <col min="12042" max="12046" width="8.140625" style="183" customWidth="1"/>
    <col min="12047" max="12047" width="10.85546875" style="183" customWidth="1"/>
    <col min="12048" max="12288" width="9.140625" style="183"/>
    <col min="12289" max="12289" width="4.140625" style="183" customWidth="1"/>
    <col min="12290" max="12290" width="24.7109375" style="183" customWidth="1"/>
    <col min="12291" max="12292" width="7.7109375" style="183" customWidth="1"/>
    <col min="12293" max="12293" width="8.140625" style="183" customWidth="1"/>
    <col min="12294" max="12294" width="7.5703125" style="183" customWidth="1"/>
    <col min="12295" max="12295" width="7.42578125" style="183" customWidth="1"/>
    <col min="12296" max="12296" width="7.5703125" style="183" customWidth="1"/>
    <col min="12297" max="12297" width="7" style="183" customWidth="1"/>
    <col min="12298" max="12302" width="8.140625" style="183" customWidth="1"/>
    <col min="12303" max="12303" width="10.85546875" style="183" customWidth="1"/>
    <col min="12304" max="12544" width="9.140625" style="183"/>
    <col min="12545" max="12545" width="4.140625" style="183" customWidth="1"/>
    <col min="12546" max="12546" width="24.7109375" style="183" customWidth="1"/>
    <col min="12547" max="12548" width="7.7109375" style="183" customWidth="1"/>
    <col min="12549" max="12549" width="8.140625" style="183" customWidth="1"/>
    <col min="12550" max="12550" width="7.5703125" style="183" customWidth="1"/>
    <col min="12551" max="12551" width="7.42578125" style="183" customWidth="1"/>
    <col min="12552" max="12552" width="7.5703125" style="183" customWidth="1"/>
    <col min="12553" max="12553" width="7" style="183" customWidth="1"/>
    <col min="12554" max="12558" width="8.140625" style="183" customWidth="1"/>
    <col min="12559" max="12559" width="10.85546875" style="183" customWidth="1"/>
    <col min="12560" max="12800" width="9.140625" style="183"/>
    <col min="12801" max="12801" width="4.140625" style="183" customWidth="1"/>
    <col min="12802" max="12802" width="24.7109375" style="183" customWidth="1"/>
    <col min="12803" max="12804" width="7.7109375" style="183" customWidth="1"/>
    <col min="12805" max="12805" width="8.140625" style="183" customWidth="1"/>
    <col min="12806" max="12806" width="7.5703125" style="183" customWidth="1"/>
    <col min="12807" max="12807" width="7.42578125" style="183" customWidth="1"/>
    <col min="12808" max="12808" width="7.5703125" style="183" customWidth="1"/>
    <col min="12809" max="12809" width="7" style="183" customWidth="1"/>
    <col min="12810" max="12814" width="8.140625" style="183" customWidth="1"/>
    <col min="12815" max="12815" width="10.85546875" style="183" customWidth="1"/>
    <col min="12816" max="13056" width="9.140625" style="183"/>
    <col min="13057" max="13057" width="4.140625" style="183" customWidth="1"/>
    <col min="13058" max="13058" width="24.7109375" style="183" customWidth="1"/>
    <col min="13059" max="13060" width="7.7109375" style="183" customWidth="1"/>
    <col min="13061" max="13061" width="8.140625" style="183" customWidth="1"/>
    <col min="13062" max="13062" width="7.5703125" style="183" customWidth="1"/>
    <col min="13063" max="13063" width="7.42578125" style="183" customWidth="1"/>
    <col min="13064" max="13064" width="7.5703125" style="183" customWidth="1"/>
    <col min="13065" max="13065" width="7" style="183" customWidth="1"/>
    <col min="13066" max="13070" width="8.140625" style="183" customWidth="1"/>
    <col min="13071" max="13071" width="10.85546875" style="183" customWidth="1"/>
    <col min="13072" max="13312" width="9.140625" style="183"/>
    <col min="13313" max="13313" width="4.140625" style="183" customWidth="1"/>
    <col min="13314" max="13314" width="24.7109375" style="183" customWidth="1"/>
    <col min="13315" max="13316" width="7.7109375" style="183" customWidth="1"/>
    <col min="13317" max="13317" width="8.140625" style="183" customWidth="1"/>
    <col min="13318" max="13318" width="7.5703125" style="183" customWidth="1"/>
    <col min="13319" max="13319" width="7.42578125" style="183" customWidth="1"/>
    <col min="13320" max="13320" width="7.5703125" style="183" customWidth="1"/>
    <col min="13321" max="13321" width="7" style="183" customWidth="1"/>
    <col min="13322" max="13326" width="8.140625" style="183" customWidth="1"/>
    <col min="13327" max="13327" width="10.85546875" style="183" customWidth="1"/>
    <col min="13328" max="13568" width="9.140625" style="183"/>
    <col min="13569" max="13569" width="4.140625" style="183" customWidth="1"/>
    <col min="13570" max="13570" width="24.7109375" style="183" customWidth="1"/>
    <col min="13571" max="13572" width="7.7109375" style="183" customWidth="1"/>
    <col min="13573" max="13573" width="8.140625" style="183" customWidth="1"/>
    <col min="13574" max="13574" width="7.5703125" style="183" customWidth="1"/>
    <col min="13575" max="13575" width="7.42578125" style="183" customWidth="1"/>
    <col min="13576" max="13576" width="7.5703125" style="183" customWidth="1"/>
    <col min="13577" max="13577" width="7" style="183" customWidth="1"/>
    <col min="13578" max="13582" width="8.140625" style="183" customWidth="1"/>
    <col min="13583" max="13583" width="10.85546875" style="183" customWidth="1"/>
    <col min="13584" max="13824" width="9.140625" style="183"/>
    <col min="13825" max="13825" width="4.140625" style="183" customWidth="1"/>
    <col min="13826" max="13826" width="24.7109375" style="183" customWidth="1"/>
    <col min="13827" max="13828" width="7.7109375" style="183" customWidth="1"/>
    <col min="13829" max="13829" width="8.140625" style="183" customWidth="1"/>
    <col min="13830" max="13830" width="7.5703125" style="183" customWidth="1"/>
    <col min="13831" max="13831" width="7.42578125" style="183" customWidth="1"/>
    <col min="13832" max="13832" width="7.5703125" style="183" customWidth="1"/>
    <col min="13833" max="13833" width="7" style="183" customWidth="1"/>
    <col min="13834" max="13838" width="8.140625" style="183" customWidth="1"/>
    <col min="13839" max="13839" width="10.85546875" style="183" customWidth="1"/>
    <col min="13840" max="14080" width="9.140625" style="183"/>
    <col min="14081" max="14081" width="4.140625" style="183" customWidth="1"/>
    <col min="14082" max="14082" width="24.7109375" style="183" customWidth="1"/>
    <col min="14083" max="14084" width="7.7109375" style="183" customWidth="1"/>
    <col min="14085" max="14085" width="8.140625" style="183" customWidth="1"/>
    <col min="14086" max="14086" width="7.5703125" style="183" customWidth="1"/>
    <col min="14087" max="14087" width="7.42578125" style="183" customWidth="1"/>
    <col min="14088" max="14088" width="7.5703125" style="183" customWidth="1"/>
    <col min="14089" max="14089" width="7" style="183" customWidth="1"/>
    <col min="14090" max="14094" width="8.140625" style="183" customWidth="1"/>
    <col min="14095" max="14095" width="10.85546875" style="183" customWidth="1"/>
    <col min="14096" max="14336" width="9.140625" style="183"/>
    <col min="14337" max="14337" width="4.140625" style="183" customWidth="1"/>
    <col min="14338" max="14338" width="24.7109375" style="183" customWidth="1"/>
    <col min="14339" max="14340" width="7.7109375" style="183" customWidth="1"/>
    <col min="14341" max="14341" width="8.140625" style="183" customWidth="1"/>
    <col min="14342" max="14342" width="7.5703125" style="183" customWidth="1"/>
    <col min="14343" max="14343" width="7.42578125" style="183" customWidth="1"/>
    <col min="14344" max="14344" width="7.5703125" style="183" customWidth="1"/>
    <col min="14345" max="14345" width="7" style="183" customWidth="1"/>
    <col min="14346" max="14350" width="8.140625" style="183" customWidth="1"/>
    <col min="14351" max="14351" width="10.85546875" style="183" customWidth="1"/>
    <col min="14352" max="14592" width="9.140625" style="183"/>
    <col min="14593" max="14593" width="4.140625" style="183" customWidth="1"/>
    <col min="14594" max="14594" width="24.7109375" style="183" customWidth="1"/>
    <col min="14595" max="14596" width="7.7109375" style="183" customWidth="1"/>
    <col min="14597" max="14597" width="8.140625" style="183" customWidth="1"/>
    <col min="14598" max="14598" width="7.5703125" style="183" customWidth="1"/>
    <col min="14599" max="14599" width="7.42578125" style="183" customWidth="1"/>
    <col min="14600" max="14600" width="7.5703125" style="183" customWidth="1"/>
    <col min="14601" max="14601" width="7" style="183" customWidth="1"/>
    <col min="14602" max="14606" width="8.140625" style="183" customWidth="1"/>
    <col min="14607" max="14607" width="10.85546875" style="183" customWidth="1"/>
    <col min="14608" max="14848" width="9.140625" style="183"/>
    <col min="14849" max="14849" width="4.140625" style="183" customWidth="1"/>
    <col min="14850" max="14850" width="24.7109375" style="183" customWidth="1"/>
    <col min="14851" max="14852" width="7.7109375" style="183" customWidth="1"/>
    <col min="14853" max="14853" width="8.140625" style="183" customWidth="1"/>
    <col min="14854" max="14854" width="7.5703125" style="183" customWidth="1"/>
    <col min="14855" max="14855" width="7.42578125" style="183" customWidth="1"/>
    <col min="14856" max="14856" width="7.5703125" style="183" customWidth="1"/>
    <col min="14857" max="14857" width="7" style="183" customWidth="1"/>
    <col min="14858" max="14862" width="8.140625" style="183" customWidth="1"/>
    <col min="14863" max="14863" width="10.85546875" style="183" customWidth="1"/>
    <col min="14864" max="15104" width="9.140625" style="183"/>
    <col min="15105" max="15105" width="4.140625" style="183" customWidth="1"/>
    <col min="15106" max="15106" width="24.7109375" style="183" customWidth="1"/>
    <col min="15107" max="15108" width="7.7109375" style="183" customWidth="1"/>
    <col min="15109" max="15109" width="8.140625" style="183" customWidth="1"/>
    <col min="15110" max="15110" width="7.5703125" style="183" customWidth="1"/>
    <col min="15111" max="15111" width="7.42578125" style="183" customWidth="1"/>
    <col min="15112" max="15112" width="7.5703125" style="183" customWidth="1"/>
    <col min="15113" max="15113" width="7" style="183" customWidth="1"/>
    <col min="15114" max="15118" width="8.140625" style="183" customWidth="1"/>
    <col min="15119" max="15119" width="10.85546875" style="183" customWidth="1"/>
    <col min="15120" max="15360" width="9.140625" style="183"/>
    <col min="15361" max="15361" width="4.140625" style="183" customWidth="1"/>
    <col min="15362" max="15362" width="24.7109375" style="183" customWidth="1"/>
    <col min="15363" max="15364" width="7.7109375" style="183" customWidth="1"/>
    <col min="15365" max="15365" width="8.140625" style="183" customWidth="1"/>
    <col min="15366" max="15366" width="7.5703125" style="183" customWidth="1"/>
    <col min="15367" max="15367" width="7.42578125" style="183" customWidth="1"/>
    <col min="15368" max="15368" width="7.5703125" style="183" customWidth="1"/>
    <col min="15369" max="15369" width="7" style="183" customWidth="1"/>
    <col min="15370" max="15374" width="8.140625" style="183" customWidth="1"/>
    <col min="15375" max="15375" width="10.85546875" style="183" customWidth="1"/>
    <col min="15376" max="15616" width="9.140625" style="183"/>
    <col min="15617" max="15617" width="4.140625" style="183" customWidth="1"/>
    <col min="15618" max="15618" width="24.7109375" style="183" customWidth="1"/>
    <col min="15619" max="15620" width="7.7109375" style="183" customWidth="1"/>
    <col min="15621" max="15621" width="8.140625" style="183" customWidth="1"/>
    <col min="15622" max="15622" width="7.5703125" style="183" customWidth="1"/>
    <col min="15623" max="15623" width="7.42578125" style="183" customWidth="1"/>
    <col min="15624" max="15624" width="7.5703125" style="183" customWidth="1"/>
    <col min="15625" max="15625" width="7" style="183" customWidth="1"/>
    <col min="15626" max="15630" width="8.140625" style="183" customWidth="1"/>
    <col min="15631" max="15631" width="10.85546875" style="183" customWidth="1"/>
    <col min="15632" max="15872" width="9.140625" style="183"/>
    <col min="15873" max="15873" width="4.140625" style="183" customWidth="1"/>
    <col min="15874" max="15874" width="24.7109375" style="183" customWidth="1"/>
    <col min="15875" max="15876" width="7.7109375" style="183" customWidth="1"/>
    <col min="15877" max="15877" width="8.140625" style="183" customWidth="1"/>
    <col min="15878" max="15878" width="7.5703125" style="183" customWidth="1"/>
    <col min="15879" max="15879" width="7.42578125" style="183" customWidth="1"/>
    <col min="15880" max="15880" width="7.5703125" style="183" customWidth="1"/>
    <col min="15881" max="15881" width="7" style="183" customWidth="1"/>
    <col min="15882" max="15886" width="8.140625" style="183" customWidth="1"/>
    <col min="15887" max="15887" width="10.85546875" style="183" customWidth="1"/>
    <col min="15888" max="16128" width="9.140625" style="183"/>
    <col min="16129" max="16129" width="4.140625" style="183" customWidth="1"/>
    <col min="16130" max="16130" width="24.7109375" style="183" customWidth="1"/>
    <col min="16131" max="16132" width="7.7109375" style="183" customWidth="1"/>
    <col min="16133" max="16133" width="8.140625" style="183" customWidth="1"/>
    <col min="16134" max="16134" width="7.5703125" style="183" customWidth="1"/>
    <col min="16135" max="16135" width="7.42578125" style="183" customWidth="1"/>
    <col min="16136" max="16136" width="7.5703125" style="183" customWidth="1"/>
    <col min="16137" max="16137" width="7" style="183" customWidth="1"/>
    <col min="16138" max="16142" width="8.140625" style="183" customWidth="1"/>
    <col min="16143" max="16143" width="10.85546875" style="183" customWidth="1"/>
    <col min="16144" max="16384" width="9.140625" style="183"/>
  </cols>
  <sheetData>
    <row r="1" spans="1:28" ht="31.5" customHeight="1" x14ac:dyDescent="0.25">
      <c r="A1" s="441" t="s">
        <v>445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</row>
    <row r="2" spans="1:28" ht="16.5" thickBot="1" x14ac:dyDescent="0.3">
      <c r="O2" s="276" t="str">
        <f>'[1]1. sz tájékoztató tábla'!E3</f>
        <v>Forintban!</v>
      </c>
    </row>
    <row r="3" spans="1:28" s="184" customFormat="1" ht="26.1" customHeight="1" thickBot="1" x14ac:dyDescent="0.3">
      <c r="A3" s="185" t="s">
        <v>257</v>
      </c>
      <c r="B3" s="186" t="s">
        <v>178</v>
      </c>
      <c r="C3" s="186" t="s">
        <v>258</v>
      </c>
      <c r="D3" s="186" t="s">
        <v>259</v>
      </c>
      <c r="E3" s="186" t="s">
        <v>260</v>
      </c>
      <c r="F3" s="186" t="s">
        <v>261</v>
      </c>
      <c r="G3" s="186" t="s">
        <v>262</v>
      </c>
      <c r="H3" s="186" t="s">
        <v>263</v>
      </c>
      <c r="I3" s="186" t="s">
        <v>264</v>
      </c>
      <c r="J3" s="186" t="s">
        <v>265</v>
      </c>
      <c r="K3" s="186" t="s">
        <v>266</v>
      </c>
      <c r="L3" s="186" t="s">
        <v>267</v>
      </c>
      <c r="M3" s="186" t="s">
        <v>268</v>
      </c>
      <c r="N3" s="186" t="s">
        <v>269</v>
      </c>
      <c r="O3" s="187" t="s">
        <v>270</v>
      </c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</row>
    <row r="4" spans="1:28" s="189" customFormat="1" ht="15" customHeight="1" thickBot="1" x14ac:dyDescent="0.3">
      <c r="A4" s="188" t="s">
        <v>4</v>
      </c>
      <c r="B4" s="443" t="s">
        <v>3</v>
      </c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5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</row>
    <row r="5" spans="1:28" s="193" customFormat="1" ht="14.1" customHeight="1" x14ac:dyDescent="0.25">
      <c r="A5" s="191">
        <v>2</v>
      </c>
      <c r="B5" s="195" t="s">
        <v>310</v>
      </c>
      <c r="C5" s="294">
        <v>31201667</v>
      </c>
      <c r="D5" s="294">
        <v>31201667</v>
      </c>
      <c r="E5" s="294">
        <v>31201667</v>
      </c>
      <c r="F5" s="294">
        <v>31201667</v>
      </c>
      <c r="G5" s="294">
        <v>31201667</v>
      </c>
      <c r="H5" s="294">
        <v>31201667</v>
      </c>
      <c r="I5" s="294">
        <v>31201667</v>
      </c>
      <c r="J5" s="294">
        <v>31201667</v>
      </c>
      <c r="K5" s="294">
        <v>31201667</v>
      </c>
      <c r="L5" s="294">
        <v>31201667</v>
      </c>
      <c r="M5" s="294">
        <v>31201667</v>
      </c>
      <c r="N5" s="294">
        <v>31201663</v>
      </c>
      <c r="O5" s="295">
        <f t="shared" ref="O5:O12" si="0">SUM(C5:N5)</f>
        <v>374420000</v>
      </c>
      <c r="Q5" s="304">
        <f>'1.1.sz.mell.'!C5</f>
        <v>374420000</v>
      </c>
      <c r="R5" s="304"/>
      <c r="S5" s="304">
        <f t="shared" ref="S5:S7" si="1">ROUND(Q5/12,0)</f>
        <v>31201667</v>
      </c>
      <c r="T5" s="304"/>
      <c r="U5" s="304"/>
      <c r="V5" s="304"/>
      <c r="W5" s="304"/>
      <c r="X5" s="304"/>
      <c r="Y5" s="304"/>
      <c r="Z5" s="304"/>
      <c r="AA5" s="304"/>
      <c r="AB5" s="304"/>
    </row>
    <row r="6" spans="1:28" s="193" customFormat="1" ht="27" customHeight="1" x14ac:dyDescent="0.25">
      <c r="A6" s="191">
        <v>3</v>
      </c>
      <c r="B6" s="194" t="s">
        <v>311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0</v>
      </c>
      <c r="L6" s="296">
        <v>0</v>
      </c>
      <c r="M6" s="296">
        <v>0</v>
      </c>
      <c r="N6" s="296">
        <v>0</v>
      </c>
      <c r="O6" s="297">
        <f t="shared" si="0"/>
        <v>0</v>
      </c>
      <c r="Q6" s="304"/>
      <c r="R6" s="304"/>
      <c r="S6" s="304">
        <f t="shared" si="1"/>
        <v>0</v>
      </c>
      <c r="T6" s="304"/>
      <c r="U6" s="304"/>
      <c r="V6" s="304"/>
      <c r="W6" s="304"/>
      <c r="X6" s="304"/>
      <c r="Y6" s="304"/>
      <c r="Z6" s="304"/>
      <c r="AA6" s="304"/>
      <c r="AB6" s="304"/>
    </row>
    <row r="7" spans="1:28" s="193" customFormat="1" ht="14.1" customHeight="1" x14ac:dyDescent="0.25">
      <c r="A7" s="191">
        <v>4</v>
      </c>
      <c r="B7" s="195" t="s">
        <v>271</v>
      </c>
      <c r="C7" s="294">
        <v>9155417</v>
      </c>
      <c r="D7" s="294">
        <v>9155417</v>
      </c>
      <c r="E7" s="294">
        <v>9155417</v>
      </c>
      <c r="F7" s="294">
        <v>9155417</v>
      </c>
      <c r="G7" s="294">
        <v>9155417</v>
      </c>
      <c r="H7" s="294">
        <v>9155417</v>
      </c>
      <c r="I7" s="294">
        <v>9155417</v>
      </c>
      <c r="J7" s="294">
        <v>9155417</v>
      </c>
      <c r="K7" s="294">
        <v>9155417</v>
      </c>
      <c r="L7" s="294">
        <v>9155417</v>
      </c>
      <c r="M7" s="294">
        <v>9155417</v>
      </c>
      <c r="N7" s="294">
        <v>9155413</v>
      </c>
      <c r="O7" s="295">
        <f>SUM(C7:N7)</f>
        <v>109865000</v>
      </c>
      <c r="Q7" s="304">
        <f>'1.1.sz.mell.'!C19</f>
        <v>109865000</v>
      </c>
      <c r="R7" s="304"/>
      <c r="S7" s="304">
        <f t="shared" si="1"/>
        <v>9155417</v>
      </c>
      <c r="T7" s="304"/>
      <c r="U7" s="304"/>
      <c r="V7" s="304"/>
      <c r="W7" s="304"/>
      <c r="X7" s="304"/>
      <c r="Y7" s="304"/>
      <c r="Z7" s="304"/>
      <c r="AA7" s="304"/>
      <c r="AB7" s="304"/>
    </row>
    <row r="8" spans="1:28" s="193" customFormat="1" ht="14.1" customHeight="1" x14ac:dyDescent="0.25">
      <c r="A8" s="191">
        <v>5</v>
      </c>
      <c r="B8" s="195" t="s">
        <v>226</v>
      </c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5">
        <f t="shared" si="0"/>
        <v>0</v>
      </c>
      <c r="Q8" s="304"/>
      <c r="R8" s="304"/>
      <c r="S8" s="304"/>
      <c r="T8" s="304"/>
      <c r="U8" s="304"/>
      <c r="V8" s="304"/>
      <c r="W8" s="304"/>
      <c r="X8" s="304"/>
      <c r="Y8" s="304"/>
      <c r="Z8" s="304"/>
      <c r="AA8" s="304"/>
      <c r="AB8" s="304"/>
    </row>
    <row r="9" spans="1:28" s="193" customFormat="1" ht="14.1" customHeight="1" x14ac:dyDescent="0.25">
      <c r="A9" s="191">
        <v>6</v>
      </c>
      <c r="B9" s="195" t="s">
        <v>312</v>
      </c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5">
        <f t="shared" si="0"/>
        <v>0</v>
      </c>
      <c r="Q9" s="304"/>
      <c r="R9" s="304"/>
      <c r="S9" s="304"/>
      <c r="T9" s="304"/>
      <c r="U9" s="304"/>
      <c r="V9" s="304"/>
      <c r="W9" s="304"/>
      <c r="X9" s="304"/>
      <c r="Y9" s="304"/>
      <c r="Z9" s="304"/>
      <c r="AA9" s="304"/>
      <c r="AB9" s="304"/>
    </row>
    <row r="10" spans="1:28" s="193" customFormat="1" ht="14.1" customHeight="1" x14ac:dyDescent="0.25">
      <c r="A10" s="191">
        <v>7</v>
      </c>
      <c r="B10" s="195" t="s">
        <v>313</v>
      </c>
      <c r="C10" s="294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5">
        <f t="shared" si="0"/>
        <v>0</v>
      </c>
      <c r="Q10" s="304"/>
      <c r="R10" s="304"/>
      <c r="S10" s="304"/>
      <c r="T10" s="304"/>
      <c r="U10" s="304"/>
      <c r="V10" s="304"/>
      <c r="W10" s="304"/>
      <c r="X10" s="304"/>
      <c r="Y10" s="304"/>
      <c r="Z10" s="304"/>
      <c r="AA10" s="304"/>
      <c r="AB10" s="304"/>
    </row>
    <row r="11" spans="1:28" s="193" customFormat="1" ht="27" customHeight="1" thickBot="1" x14ac:dyDescent="0.3">
      <c r="A11" s="191">
        <v>8</v>
      </c>
      <c r="B11" s="192" t="s">
        <v>272</v>
      </c>
      <c r="C11" s="294"/>
      <c r="D11" s="294"/>
      <c r="E11" s="294"/>
      <c r="F11" s="294"/>
      <c r="G11" s="294">
        <v>69908022</v>
      </c>
      <c r="H11" s="294"/>
      <c r="I11" s="294"/>
      <c r="J11" s="294"/>
      <c r="K11" s="294"/>
      <c r="L11" s="294"/>
      <c r="M11" s="294"/>
      <c r="N11" s="294"/>
      <c r="O11" s="295">
        <f t="shared" si="0"/>
        <v>69908022</v>
      </c>
      <c r="Q11" s="304">
        <f>'1.1.sz.mell.'!C58</f>
        <v>69908022</v>
      </c>
      <c r="R11" s="304"/>
      <c r="S11" s="304"/>
      <c r="T11" s="304"/>
      <c r="U11" s="304"/>
      <c r="V11" s="304"/>
      <c r="W11" s="304"/>
      <c r="X11" s="304"/>
      <c r="Y11" s="304"/>
      <c r="Z11" s="304"/>
      <c r="AA11" s="304"/>
      <c r="AB11" s="304"/>
    </row>
    <row r="12" spans="1:28" s="189" customFormat="1" ht="15.95" customHeight="1" thickBot="1" x14ac:dyDescent="0.3">
      <c r="A12" s="188">
        <v>9</v>
      </c>
      <c r="B12" s="196" t="s">
        <v>273</v>
      </c>
      <c r="C12" s="298">
        <f t="shared" ref="C12:N12" si="2">SUM(C5:C11)</f>
        <v>40357084</v>
      </c>
      <c r="D12" s="298">
        <f t="shared" si="2"/>
        <v>40357084</v>
      </c>
      <c r="E12" s="298">
        <f t="shared" si="2"/>
        <v>40357084</v>
      </c>
      <c r="F12" s="298">
        <f t="shared" si="2"/>
        <v>40357084</v>
      </c>
      <c r="G12" s="298">
        <f t="shared" si="2"/>
        <v>110265106</v>
      </c>
      <c r="H12" s="298">
        <f t="shared" si="2"/>
        <v>40357084</v>
      </c>
      <c r="I12" s="298">
        <f t="shared" si="2"/>
        <v>40357084</v>
      </c>
      <c r="J12" s="298">
        <f t="shared" si="2"/>
        <v>40357084</v>
      </c>
      <c r="K12" s="298">
        <f t="shared" si="2"/>
        <v>40357084</v>
      </c>
      <c r="L12" s="298">
        <f t="shared" si="2"/>
        <v>40357084</v>
      </c>
      <c r="M12" s="298">
        <f t="shared" si="2"/>
        <v>40357084</v>
      </c>
      <c r="N12" s="298">
        <f t="shared" si="2"/>
        <v>40357076</v>
      </c>
      <c r="O12" s="299">
        <f t="shared" si="0"/>
        <v>554193022</v>
      </c>
      <c r="Q12" s="304"/>
      <c r="R12" s="304"/>
      <c r="S12" s="304"/>
      <c r="T12" s="304"/>
      <c r="U12" s="304"/>
      <c r="V12" s="304"/>
      <c r="W12" s="304"/>
      <c r="X12" s="304"/>
      <c r="Y12" s="304"/>
      <c r="Z12" s="304"/>
      <c r="AA12" s="304"/>
      <c r="AB12" s="304"/>
    </row>
    <row r="13" spans="1:28" s="189" customFormat="1" ht="15" customHeight="1" thickBot="1" x14ac:dyDescent="0.3">
      <c r="A13" s="188">
        <v>10</v>
      </c>
      <c r="B13" s="443" t="s">
        <v>39</v>
      </c>
      <c r="C13" s="444"/>
      <c r="D13" s="444"/>
      <c r="E13" s="444"/>
      <c r="F13" s="444"/>
      <c r="G13" s="444"/>
      <c r="H13" s="444"/>
      <c r="I13" s="444"/>
      <c r="J13" s="444"/>
      <c r="K13" s="444"/>
      <c r="L13" s="444"/>
      <c r="M13" s="444"/>
      <c r="N13" s="444"/>
      <c r="O13" s="445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</row>
    <row r="14" spans="1:28" s="193" customFormat="1" ht="14.1" customHeight="1" x14ac:dyDescent="0.25">
      <c r="A14" s="197">
        <v>11</v>
      </c>
      <c r="B14" s="198" t="s">
        <v>179</v>
      </c>
      <c r="C14" s="293">
        <v>26966000</v>
      </c>
      <c r="D14" s="293">
        <v>26966000</v>
      </c>
      <c r="E14" s="293">
        <v>26966000</v>
      </c>
      <c r="F14" s="293">
        <v>26966000</v>
      </c>
      <c r="G14" s="293">
        <v>26966000</v>
      </c>
      <c r="H14" s="293">
        <v>26966000</v>
      </c>
      <c r="I14" s="293">
        <v>26966000</v>
      </c>
      <c r="J14" s="293">
        <v>26966000</v>
      </c>
      <c r="K14" s="293">
        <v>26966000</v>
      </c>
      <c r="L14" s="293">
        <v>26966000</v>
      </c>
      <c r="M14" s="293">
        <v>26966000</v>
      </c>
      <c r="N14" s="293">
        <v>26966000</v>
      </c>
      <c r="O14" s="297">
        <f t="shared" ref="O14:O25" si="3">SUM(C14:N14)</f>
        <v>323592000</v>
      </c>
      <c r="Q14" s="304">
        <f>'1.1.sz.mell.'!C78</f>
        <v>323592000</v>
      </c>
      <c r="R14" s="304"/>
      <c r="S14" s="304">
        <f>ROUND(Q14/12,0)</f>
        <v>26966000</v>
      </c>
      <c r="T14" s="304"/>
      <c r="U14" s="304"/>
      <c r="V14" s="304"/>
      <c r="W14" s="304"/>
      <c r="X14" s="304"/>
      <c r="Y14" s="304"/>
      <c r="Z14" s="304"/>
      <c r="AA14" s="304"/>
      <c r="AB14" s="304"/>
    </row>
    <row r="15" spans="1:28" s="193" customFormat="1" ht="27" customHeight="1" x14ac:dyDescent="0.25">
      <c r="A15" s="197">
        <v>12</v>
      </c>
      <c r="B15" s="192" t="s">
        <v>42</v>
      </c>
      <c r="C15" s="293">
        <v>3304750</v>
      </c>
      <c r="D15" s="293">
        <v>3304750</v>
      </c>
      <c r="E15" s="293">
        <v>3304750</v>
      </c>
      <c r="F15" s="293">
        <v>3304750</v>
      </c>
      <c r="G15" s="293">
        <v>3304750</v>
      </c>
      <c r="H15" s="293">
        <v>3304750</v>
      </c>
      <c r="I15" s="293">
        <v>3304750</v>
      </c>
      <c r="J15" s="293">
        <v>3304750</v>
      </c>
      <c r="K15" s="293">
        <v>3304750</v>
      </c>
      <c r="L15" s="293">
        <v>3304750</v>
      </c>
      <c r="M15" s="293">
        <v>3304750</v>
      </c>
      <c r="N15" s="293">
        <v>3304750</v>
      </c>
      <c r="O15" s="295">
        <f t="shared" si="3"/>
        <v>39657000</v>
      </c>
      <c r="Q15" s="304">
        <f>'1.1.sz.mell.'!C79</f>
        <v>39657000</v>
      </c>
      <c r="R15" s="304"/>
      <c r="S15" s="304">
        <f t="shared" ref="S15:S16" si="4">ROUND(Q15/12,0)</f>
        <v>3304750</v>
      </c>
      <c r="T15" s="304"/>
      <c r="U15" s="304"/>
      <c r="V15" s="304"/>
      <c r="W15" s="304"/>
      <c r="X15" s="304"/>
      <c r="Y15" s="304"/>
      <c r="Z15" s="304"/>
      <c r="AA15" s="304"/>
      <c r="AB15" s="304"/>
    </row>
    <row r="16" spans="1:28" s="193" customFormat="1" ht="14.1" customHeight="1" x14ac:dyDescent="0.25">
      <c r="A16" s="197">
        <v>13</v>
      </c>
      <c r="B16" s="195" t="s">
        <v>43</v>
      </c>
      <c r="C16" s="294">
        <v>8654083</v>
      </c>
      <c r="D16" s="294">
        <v>8654083</v>
      </c>
      <c r="E16" s="294">
        <v>8654083</v>
      </c>
      <c r="F16" s="294">
        <v>8654083</v>
      </c>
      <c r="G16" s="294">
        <v>8654083</v>
      </c>
      <c r="H16" s="294">
        <v>8654083</v>
      </c>
      <c r="I16" s="294">
        <v>8654083</v>
      </c>
      <c r="J16" s="294">
        <v>8654083</v>
      </c>
      <c r="K16" s="294">
        <v>8654083</v>
      </c>
      <c r="L16" s="294">
        <v>8654083</v>
      </c>
      <c r="M16" s="294">
        <v>8654083</v>
      </c>
      <c r="N16" s="294">
        <v>8654087</v>
      </c>
      <c r="O16" s="295">
        <f t="shared" si="3"/>
        <v>103849000</v>
      </c>
      <c r="Q16" s="304">
        <f>'1.1.sz.mell.'!C80</f>
        <v>103849000</v>
      </c>
      <c r="R16" s="304"/>
      <c r="S16" s="304">
        <f t="shared" si="4"/>
        <v>8654083</v>
      </c>
      <c r="T16" s="304"/>
      <c r="U16" s="304"/>
      <c r="V16" s="304"/>
      <c r="W16" s="304"/>
      <c r="X16" s="304"/>
      <c r="Y16" s="304"/>
      <c r="Z16" s="304"/>
      <c r="AA16" s="304"/>
      <c r="AB16" s="304"/>
    </row>
    <row r="17" spans="1:28" s="193" customFormat="1" ht="14.1" customHeight="1" x14ac:dyDescent="0.25">
      <c r="A17" s="197">
        <v>14</v>
      </c>
      <c r="B17" s="195" t="s">
        <v>44</v>
      </c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5">
        <f t="shared" si="3"/>
        <v>0</v>
      </c>
      <c r="Q17" s="304">
        <f>'1.1.sz.mell.'!C81</f>
        <v>0</v>
      </c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</row>
    <row r="18" spans="1:28" s="193" customFormat="1" ht="14.1" customHeight="1" x14ac:dyDescent="0.25">
      <c r="A18" s="197">
        <v>15</v>
      </c>
      <c r="B18" s="195" t="s">
        <v>45</v>
      </c>
      <c r="C18" s="294"/>
      <c r="D18" s="294"/>
      <c r="E18" s="294">
        <v>2137000</v>
      </c>
      <c r="F18" s="294"/>
      <c r="G18" s="294">
        <v>63593874</v>
      </c>
      <c r="H18" s="294">
        <v>2137000</v>
      </c>
      <c r="I18" s="294"/>
      <c r="J18" s="294"/>
      <c r="K18" s="294">
        <v>2137000</v>
      </c>
      <c r="L18" s="294"/>
      <c r="M18" s="294"/>
      <c r="N18" s="294">
        <v>2137000</v>
      </c>
      <c r="O18" s="295">
        <f t="shared" si="3"/>
        <v>72141874</v>
      </c>
      <c r="Q18" s="304">
        <f>'1.1.sz.mell.'!C82</f>
        <v>72141874</v>
      </c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</row>
    <row r="19" spans="1:28" s="193" customFormat="1" ht="14.1" customHeight="1" x14ac:dyDescent="0.25">
      <c r="A19" s="197">
        <v>16</v>
      </c>
      <c r="B19" s="195" t="s">
        <v>47</v>
      </c>
      <c r="C19" s="294"/>
      <c r="D19" s="294"/>
      <c r="E19" s="294">
        <v>850000</v>
      </c>
      <c r="F19" s="294"/>
      <c r="G19" s="294"/>
      <c r="H19" s="294"/>
      <c r="I19" s="294"/>
      <c r="J19" s="294"/>
      <c r="K19" s="294"/>
      <c r="L19" s="294"/>
      <c r="M19" s="294"/>
      <c r="N19" s="294"/>
      <c r="O19" s="295">
        <f t="shared" si="3"/>
        <v>850000</v>
      </c>
      <c r="Q19" s="304">
        <f>'1.1.sz.mell.'!C84</f>
        <v>850000</v>
      </c>
      <c r="R19" s="304"/>
      <c r="S19" s="304"/>
      <c r="T19" s="304"/>
      <c r="U19" s="304"/>
      <c r="V19" s="304"/>
      <c r="W19" s="304"/>
      <c r="X19" s="304"/>
      <c r="Y19" s="304"/>
      <c r="Z19" s="304"/>
      <c r="AA19" s="304"/>
      <c r="AB19" s="304"/>
    </row>
    <row r="20" spans="1:28" s="193" customFormat="1" x14ac:dyDescent="0.25">
      <c r="A20" s="197">
        <v>17</v>
      </c>
      <c r="B20" s="192" t="s">
        <v>48</v>
      </c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5">
        <f t="shared" si="3"/>
        <v>0</v>
      </c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</row>
    <row r="21" spans="1:28" s="193" customFormat="1" ht="14.1" customHeight="1" x14ac:dyDescent="0.25">
      <c r="A21" s="197">
        <v>18</v>
      </c>
      <c r="B21" s="195" t="s">
        <v>169</v>
      </c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5">
        <f t="shared" si="3"/>
        <v>0</v>
      </c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</row>
    <row r="22" spans="1:28" s="193" customFormat="1" ht="14.1" customHeight="1" x14ac:dyDescent="0.25">
      <c r="A22" s="197">
        <v>19</v>
      </c>
      <c r="B22" s="195" t="s">
        <v>182</v>
      </c>
      <c r="C22" s="294"/>
      <c r="D22" s="294"/>
      <c r="E22" s="294"/>
      <c r="F22" s="294"/>
      <c r="G22" s="294">
        <v>14103148</v>
      </c>
      <c r="H22" s="294"/>
      <c r="I22" s="294"/>
      <c r="J22" s="294"/>
      <c r="K22" s="294"/>
      <c r="L22" s="294"/>
      <c r="M22" s="294"/>
      <c r="N22" s="294"/>
      <c r="O22" s="295">
        <f t="shared" si="3"/>
        <v>14103148</v>
      </c>
      <c r="Q22" s="304">
        <f>'1.1.sz.mell.'!C89</f>
        <v>14103148</v>
      </c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4"/>
    </row>
    <row r="23" spans="1:28" s="193" customFormat="1" ht="13.5" customHeight="1" x14ac:dyDescent="0.25">
      <c r="A23" s="197">
        <v>20</v>
      </c>
      <c r="B23" s="195" t="s">
        <v>314</v>
      </c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5">
        <f t="shared" si="3"/>
        <v>0</v>
      </c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</row>
    <row r="24" spans="1:28" s="193" customFormat="1" ht="14.1" customHeight="1" thickBot="1" x14ac:dyDescent="0.3">
      <c r="A24" s="197">
        <v>21</v>
      </c>
      <c r="B24" s="195" t="s">
        <v>274</v>
      </c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5">
        <f t="shared" si="3"/>
        <v>0</v>
      </c>
      <c r="Q24" s="304"/>
      <c r="R24" s="304"/>
      <c r="S24" s="304"/>
      <c r="T24" s="304"/>
      <c r="U24" s="304"/>
      <c r="V24" s="304"/>
      <c r="W24" s="304"/>
      <c r="X24" s="304"/>
      <c r="Y24" s="304"/>
      <c r="Z24" s="304"/>
      <c r="AA24" s="304"/>
      <c r="AB24" s="304"/>
    </row>
    <row r="25" spans="1:28" s="189" customFormat="1" ht="15.95" customHeight="1" thickBot="1" x14ac:dyDescent="0.3">
      <c r="A25" s="199">
        <v>22</v>
      </c>
      <c r="B25" s="196" t="s">
        <v>275</v>
      </c>
      <c r="C25" s="298">
        <f t="shared" ref="C25:N25" si="5">SUM(C14:C24)</f>
        <v>38924833</v>
      </c>
      <c r="D25" s="298">
        <f t="shared" si="5"/>
        <v>38924833</v>
      </c>
      <c r="E25" s="298">
        <f t="shared" si="5"/>
        <v>41911833</v>
      </c>
      <c r="F25" s="298">
        <f t="shared" si="5"/>
        <v>38924833</v>
      </c>
      <c r="G25" s="298">
        <f t="shared" si="5"/>
        <v>116621855</v>
      </c>
      <c r="H25" s="298">
        <f t="shared" si="5"/>
        <v>41061833</v>
      </c>
      <c r="I25" s="298">
        <f t="shared" si="5"/>
        <v>38924833</v>
      </c>
      <c r="J25" s="298">
        <f t="shared" si="5"/>
        <v>38924833</v>
      </c>
      <c r="K25" s="298">
        <f t="shared" si="5"/>
        <v>41061833</v>
      </c>
      <c r="L25" s="298">
        <f t="shared" si="5"/>
        <v>38924833</v>
      </c>
      <c r="M25" s="298">
        <f t="shared" si="5"/>
        <v>38924833</v>
      </c>
      <c r="N25" s="298">
        <f t="shared" si="5"/>
        <v>41061837</v>
      </c>
      <c r="O25" s="299">
        <f t="shared" si="3"/>
        <v>554193022</v>
      </c>
      <c r="Q25" s="304">
        <f>SUM(Q14:Q24)</f>
        <v>554193022</v>
      </c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4"/>
    </row>
    <row r="26" spans="1:28" ht="16.5" thickBot="1" x14ac:dyDescent="0.3">
      <c r="A26" s="199">
        <v>23</v>
      </c>
      <c r="B26" s="200" t="s">
        <v>276</v>
      </c>
      <c r="C26" s="300">
        <f t="shared" ref="C26:O26" si="6">C12-C25</f>
        <v>1432251</v>
      </c>
      <c r="D26" s="300">
        <f t="shared" si="6"/>
        <v>1432251</v>
      </c>
      <c r="E26" s="300">
        <f t="shared" si="6"/>
        <v>-1554749</v>
      </c>
      <c r="F26" s="300">
        <f t="shared" si="6"/>
        <v>1432251</v>
      </c>
      <c r="G26" s="300">
        <f t="shared" si="6"/>
        <v>-6356749</v>
      </c>
      <c r="H26" s="300">
        <f t="shared" si="6"/>
        <v>-704749</v>
      </c>
      <c r="I26" s="300">
        <f t="shared" si="6"/>
        <v>1432251</v>
      </c>
      <c r="J26" s="300">
        <f t="shared" si="6"/>
        <v>1432251</v>
      </c>
      <c r="K26" s="300">
        <f t="shared" si="6"/>
        <v>-704749</v>
      </c>
      <c r="L26" s="300">
        <f t="shared" si="6"/>
        <v>1432251</v>
      </c>
      <c r="M26" s="300">
        <f t="shared" si="6"/>
        <v>1432251</v>
      </c>
      <c r="N26" s="300">
        <f t="shared" si="6"/>
        <v>-704761</v>
      </c>
      <c r="O26" s="301">
        <f t="shared" si="6"/>
        <v>0</v>
      </c>
    </row>
    <row r="27" spans="1:28" x14ac:dyDescent="0.25">
      <c r="A27" s="201"/>
    </row>
    <row r="28" spans="1:28" x14ac:dyDescent="0.25">
      <c r="B28" s="202"/>
      <c r="C28" s="203"/>
      <c r="D28" s="203"/>
    </row>
    <row r="32" spans="1:28" x14ac:dyDescent="0.25"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</row>
  </sheetData>
  <mergeCells count="3">
    <mergeCell ref="A1:O1"/>
    <mergeCell ref="B4:O4"/>
    <mergeCell ref="B13:O13"/>
  </mergeCells>
  <printOptions horizontalCentered="1"/>
  <pageMargins left="0.42" right="0.38" top="1.0629921259842521" bottom="0.98425196850393704" header="0.78740157480314965" footer="0.78740157480314965"/>
  <pageSetup paperSize="9" scale="90" orientation="landscape" r:id="rId1"/>
  <headerFooter alignWithMargins="0">
    <oddHeader>&amp;R&amp;"Times New Roman CE,Félkövér dőlt"6. 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9"/>
  <sheetViews>
    <sheetView view="pageBreakPreview" zoomScale="130" zoomScaleNormal="100" zoomScaleSheetLayoutView="130" workbookViewId="0">
      <selection activeCell="N2" sqref="N2"/>
    </sheetView>
  </sheetViews>
  <sheetFormatPr defaultColWidth="9.140625" defaultRowHeight="12.75" x14ac:dyDescent="0.2"/>
  <cols>
    <col min="1" max="1" width="25.42578125" style="213" bestFit="1" customWidth="1"/>
    <col min="2" max="4" width="9.140625" style="213"/>
    <col min="5" max="5" width="9.42578125" style="213" customWidth="1"/>
    <col min="6" max="13" width="9.140625" style="213" customWidth="1"/>
    <col min="14" max="16384" width="9.140625" style="213"/>
  </cols>
  <sheetData>
    <row r="1" spans="1:13" x14ac:dyDescent="0.2">
      <c r="A1" s="451" t="s">
        <v>289</v>
      </c>
      <c r="B1" s="446" t="s">
        <v>290</v>
      </c>
      <c r="C1" s="446"/>
      <c r="D1" s="446"/>
      <c r="E1" s="454"/>
      <c r="F1" s="446" t="s">
        <v>291</v>
      </c>
      <c r="G1" s="446"/>
      <c r="H1" s="446"/>
      <c r="I1" s="447"/>
      <c r="J1" s="446" t="s">
        <v>290</v>
      </c>
      <c r="K1" s="446"/>
      <c r="L1" s="446"/>
      <c r="M1" s="447"/>
    </row>
    <row r="2" spans="1:13" x14ac:dyDescent="0.2">
      <c r="A2" s="452"/>
      <c r="B2" s="448">
        <v>45292</v>
      </c>
      <c r="C2" s="449"/>
      <c r="D2" s="449"/>
      <c r="E2" s="455"/>
      <c r="F2" s="448">
        <v>45292</v>
      </c>
      <c r="G2" s="449"/>
      <c r="H2" s="449"/>
      <c r="I2" s="450"/>
      <c r="J2" s="448">
        <v>45292</v>
      </c>
      <c r="K2" s="449"/>
      <c r="L2" s="449"/>
      <c r="M2" s="450"/>
    </row>
    <row r="3" spans="1:13" ht="25.5" x14ac:dyDescent="0.2">
      <c r="A3" s="453"/>
      <c r="B3" s="214" t="s">
        <v>283</v>
      </c>
      <c r="C3" s="215" t="s">
        <v>284</v>
      </c>
      <c r="D3" s="216" t="s">
        <v>293</v>
      </c>
      <c r="E3" s="383" t="s">
        <v>55</v>
      </c>
      <c r="F3" s="214" t="s">
        <v>283</v>
      </c>
      <c r="G3" s="215" t="s">
        <v>284</v>
      </c>
      <c r="H3" s="216" t="s">
        <v>293</v>
      </c>
      <c r="I3" s="216" t="s">
        <v>55</v>
      </c>
      <c r="J3" s="214" t="s">
        <v>283</v>
      </c>
      <c r="K3" s="215" t="s">
        <v>284</v>
      </c>
      <c r="L3" s="216" t="s">
        <v>293</v>
      </c>
      <c r="M3" s="216" t="s">
        <v>55</v>
      </c>
    </row>
    <row r="4" spans="1:13" x14ac:dyDescent="0.2">
      <c r="A4" s="217"/>
      <c r="B4" s="218"/>
      <c r="C4" s="218"/>
      <c r="D4" s="218"/>
      <c r="E4" s="384"/>
      <c r="F4" s="229"/>
      <c r="H4" s="218"/>
      <c r="J4" s="218"/>
      <c r="L4" s="218"/>
    </row>
    <row r="5" spans="1:13" x14ac:dyDescent="0.2">
      <c r="A5" s="220" t="s">
        <v>292</v>
      </c>
      <c r="B5" s="221">
        <v>55</v>
      </c>
      <c r="C5" s="221">
        <v>9</v>
      </c>
      <c r="D5" s="221">
        <v>0</v>
      </c>
      <c r="E5" s="385">
        <f>SUM(B5:D5)</f>
        <v>64</v>
      </c>
      <c r="F5" s="223">
        <v>0.5</v>
      </c>
      <c r="G5" s="222"/>
      <c r="H5" s="221"/>
      <c r="I5" s="222">
        <f>SUM(F5:H5)</f>
        <v>0.5</v>
      </c>
      <c r="J5" s="221">
        <f>B5+F5</f>
        <v>55.5</v>
      </c>
      <c r="K5" s="221">
        <f t="shared" ref="K5:L5" si="0">C5+G5</f>
        <v>9</v>
      </c>
      <c r="L5" s="221">
        <f t="shared" si="0"/>
        <v>0</v>
      </c>
      <c r="M5" s="223">
        <f>J5+K5+L5</f>
        <v>64.5</v>
      </c>
    </row>
    <row r="6" spans="1:13" ht="13.5" thickBot="1" x14ac:dyDescent="0.25">
      <c r="A6" s="224"/>
      <c r="B6" s="219"/>
      <c r="C6" s="219"/>
      <c r="D6" s="219"/>
      <c r="E6" s="386"/>
      <c r="F6" s="231"/>
      <c r="H6" s="219"/>
      <c r="I6" s="225"/>
      <c r="J6" s="218"/>
      <c r="K6" s="225"/>
      <c r="L6" s="218"/>
      <c r="M6" s="229"/>
    </row>
    <row r="7" spans="1:13" ht="13.5" thickBot="1" x14ac:dyDescent="0.25">
      <c r="A7" s="230" t="s">
        <v>55</v>
      </c>
      <c r="B7" s="227">
        <f>SUM(B5:B6)</f>
        <v>55</v>
      </c>
      <c r="C7" s="226">
        <f t="shared" ref="C7:I7" si="1">SUM(C5:C6)</f>
        <v>9</v>
      </c>
      <c r="D7" s="226">
        <f t="shared" si="1"/>
        <v>0</v>
      </c>
      <c r="E7" s="232">
        <f t="shared" si="1"/>
        <v>64</v>
      </c>
      <c r="F7" s="382">
        <f t="shared" si="1"/>
        <v>0.5</v>
      </c>
      <c r="G7" s="226">
        <f t="shared" si="1"/>
        <v>0</v>
      </c>
      <c r="H7" s="226">
        <f t="shared" si="1"/>
        <v>0</v>
      </c>
      <c r="I7" s="226">
        <f t="shared" si="1"/>
        <v>0.5</v>
      </c>
      <c r="J7" s="226">
        <f t="shared" ref="J7:M7" si="2">SUM(J5:J6)</f>
        <v>55.5</v>
      </c>
      <c r="K7" s="226">
        <f t="shared" si="2"/>
        <v>9</v>
      </c>
      <c r="L7" s="226">
        <f t="shared" si="2"/>
        <v>0</v>
      </c>
      <c r="M7" s="232">
        <f t="shared" si="2"/>
        <v>64.5</v>
      </c>
    </row>
    <row r="8" spans="1:13" x14ac:dyDescent="0.2">
      <c r="A8" s="228"/>
      <c r="M8" s="231"/>
    </row>
    <row r="9" spans="1:13" x14ac:dyDescent="0.2">
      <c r="A9" s="228"/>
    </row>
  </sheetData>
  <mergeCells count="7">
    <mergeCell ref="J1:M1"/>
    <mergeCell ref="J2:M2"/>
    <mergeCell ref="F2:I2"/>
    <mergeCell ref="A1:A3"/>
    <mergeCell ref="B1:E1"/>
    <mergeCell ref="F1:I1"/>
    <mergeCell ref="B2:E2"/>
  </mergeCells>
  <printOptions horizontalCentered="1"/>
  <pageMargins left="0.23622047244094491" right="0.23622047244094491" top="1.3385826771653544" bottom="0.74803149606299213" header="0.31496062992125984" footer="0.31496062992125984"/>
  <pageSetup paperSize="9" scale="130" orientation="landscape" r:id="rId1"/>
  <headerFooter>
    <oddHeader>&amp;C&amp;"-,Félkövér"&amp;14Bonyhádi Gondozási &amp;16Központ
2023. évi engedélyezett létszám&amp;R7.  melléklet</oddHeader>
  </headerFooter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9"/>
  <sheetViews>
    <sheetView view="pageBreakPreview" zoomScaleNormal="130" zoomScaleSheetLayoutView="100" workbookViewId="0">
      <selection activeCell="E61" sqref="C61:E61"/>
    </sheetView>
  </sheetViews>
  <sheetFormatPr defaultRowHeight="15.75" x14ac:dyDescent="0.25"/>
  <cols>
    <col min="1" max="1" width="7.28515625" style="68" customWidth="1"/>
    <col min="2" max="2" width="53.5703125" style="68" customWidth="1"/>
    <col min="3" max="5" width="13.5703125" style="68" customWidth="1"/>
    <col min="6" max="250" width="9.140625" style="68"/>
    <col min="251" max="251" width="7.28515625" style="68" customWidth="1"/>
    <col min="252" max="252" width="53.5703125" style="68" customWidth="1"/>
    <col min="253" max="255" width="13.5703125" style="68" customWidth="1"/>
    <col min="256" max="506" width="9.140625" style="68"/>
    <col min="507" max="507" width="7.28515625" style="68" customWidth="1"/>
    <col min="508" max="508" width="53.5703125" style="68" customWidth="1"/>
    <col min="509" max="511" width="13.5703125" style="68" customWidth="1"/>
    <col min="512" max="762" width="9.140625" style="68"/>
    <col min="763" max="763" width="7.28515625" style="68" customWidth="1"/>
    <col min="764" max="764" width="53.5703125" style="68" customWidth="1"/>
    <col min="765" max="767" width="13.5703125" style="68" customWidth="1"/>
    <col min="768" max="1018" width="9.140625" style="68"/>
    <col min="1019" max="1019" width="7.28515625" style="68" customWidth="1"/>
    <col min="1020" max="1020" width="53.5703125" style="68" customWidth="1"/>
    <col min="1021" max="1023" width="13.5703125" style="68" customWidth="1"/>
    <col min="1024" max="1274" width="9.140625" style="68"/>
    <col min="1275" max="1275" width="7.28515625" style="68" customWidth="1"/>
    <col min="1276" max="1276" width="53.5703125" style="68" customWidth="1"/>
    <col min="1277" max="1279" width="13.5703125" style="68" customWidth="1"/>
    <col min="1280" max="1530" width="9.140625" style="68"/>
    <col min="1531" max="1531" width="7.28515625" style="68" customWidth="1"/>
    <col min="1532" max="1532" width="53.5703125" style="68" customWidth="1"/>
    <col min="1533" max="1535" width="13.5703125" style="68" customWidth="1"/>
    <col min="1536" max="1786" width="9.140625" style="68"/>
    <col min="1787" max="1787" width="7.28515625" style="68" customWidth="1"/>
    <col min="1788" max="1788" width="53.5703125" style="68" customWidth="1"/>
    <col min="1789" max="1791" width="13.5703125" style="68" customWidth="1"/>
    <col min="1792" max="2042" width="9.140625" style="68"/>
    <col min="2043" max="2043" width="7.28515625" style="68" customWidth="1"/>
    <col min="2044" max="2044" width="53.5703125" style="68" customWidth="1"/>
    <col min="2045" max="2047" width="13.5703125" style="68" customWidth="1"/>
    <col min="2048" max="2298" width="9.140625" style="68"/>
    <col min="2299" max="2299" width="7.28515625" style="68" customWidth="1"/>
    <col min="2300" max="2300" width="53.5703125" style="68" customWidth="1"/>
    <col min="2301" max="2303" width="13.5703125" style="68" customWidth="1"/>
    <col min="2304" max="2554" width="9.140625" style="68"/>
    <col min="2555" max="2555" width="7.28515625" style="68" customWidth="1"/>
    <col min="2556" max="2556" width="53.5703125" style="68" customWidth="1"/>
    <col min="2557" max="2559" width="13.5703125" style="68" customWidth="1"/>
    <col min="2560" max="2810" width="9.140625" style="68"/>
    <col min="2811" max="2811" width="7.28515625" style="68" customWidth="1"/>
    <col min="2812" max="2812" width="53.5703125" style="68" customWidth="1"/>
    <col min="2813" max="2815" width="13.5703125" style="68" customWidth="1"/>
    <col min="2816" max="3066" width="9.140625" style="68"/>
    <col min="3067" max="3067" width="7.28515625" style="68" customWidth="1"/>
    <col min="3068" max="3068" width="53.5703125" style="68" customWidth="1"/>
    <col min="3069" max="3071" width="13.5703125" style="68" customWidth="1"/>
    <col min="3072" max="3322" width="9.140625" style="68"/>
    <col min="3323" max="3323" width="7.28515625" style="68" customWidth="1"/>
    <col min="3324" max="3324" width="53.5703125" style="68" customWidth="1"/>
    <col min="3325" max="3327" width="13.5703125" style="68" customWidth="1"/>
    <col min="3328" max="3578" width="9.140625" style="68"/>
    <col min="3579" max="3579" width="7.28515625" style="68" customWidth="1"/>
    <col min="3580" max="3580" width="53.5703125" style="68" customWidth="1"/>
    <col min="3581" max="3583" width="13.5703125" style="68" customWidth="1"/>
    <col min="3584" max="3834" width="9.140625" style="68"/>
    <col min="3835" max="3835" width="7.28515625" style="68" customWidth="1"/>
    <col min="3836" max="3836" width="53.5703125" style="68" customWidth="1"/>
    <col min="3837" max="3839" width="13.5703125" style="68" customWidth="1"/>
    <col min="3840" max="4090" width="9.140625" style="68"/>
    <col min="4091" max="4091" width="7.28515625" style="68" customWidth="1"/>
    <col min="4092" max="4092" width="53.5703125" style="68" customWidth="1"/>
    <col min="4093" max="4095" width="13.5703125" style="68" customWidth="1"/>
    <col min="4096" max="4346" width="9.140625" style="68"/>
    <col min="4347" max="4347" width="7.28515625" style="68" customWidth="1"/>
    <col min="4348" max="4348" width="53.5703125" style="68" customWidth="1"/>
    <col min="4349" max="4351" width="13.5703125" style="68" customWidth="1"/>
    <col min="4352" max="4602" width="9.140625" style="68"/>
    <col min="4603" max="4603" width="7.28515625" style="68" customWidth="1"/>
    <col min="4604" max="4604" width="53.5703125" style="68" customWidth="1"/>
    <col min="4605" max="4607" width="13.5703125" style="68" customWidth="1"/>
    <col min="4608" max="4858" width="9.140625" style="68"/>
    <col min="4859" max="4859" width="7.28515625" style="68" customWidth="1"/>
    <col min="4860" max="4860" width="53.5703125" style="68" customWidth="1"/>
    <col min="4861" max="4863" width="13.5703125" style="68" customWidth="1"/>
    <col min="4864" max="5114" width="9.140625" style="68"/>
    <col min="5115" max="5115" width="7.28515625" style="68" customWidth="1"/>
    <col min="5116" max="5116" width="53.5703125" style="68" customWidth="1"/>
    <col min="5117" max="5119" width="13.5703125" style="68" customWidth="1"/>
    <col min="5120" max="5370" width="9.140625" style="68"/>
    <col min="5371" max="5371" width="7.28515625" style="68" customWidth="1"/>
    <col min="5372" max="5372" width="53.5703125" style="68" customWidth="1"/>
    <col min="5373" max="5375" width="13.5703125" style="68" customWidth="1"/>
    <col min="5376" max="5626" width="9.140625" style="68"/>
    <col min="5627" max="5627" width="7.28515625" style="68" customWidth="1"/>
    <col min="5628" max="5628" width="53.5703125" style="68" customWidth="1"/>
    <col min="5629" max="5631" width="13.5703125" style="68" customWidth="1"/>
    <col min="5632" max="5882" width="9.140625" style="68"/>
    <col min="5883" max="5883" width="7.28515625" style="68" customWidth="1"/>
    <col min="5884" max="5884" width="53.5703125" style="68" customWidth="1"/>
    <col min="5885" max="5887" width="13.5703125" style="68" customWidth="1"/>
    <col min="5888" max="6138" width="9.140625" style="68"/>
    <col min="6139" max="6139" width="7.28515625" style="68" customWidth="1"/>
    <col min="6140" max="6140" width="53.5703125" style="68" customWidth="1"/>
    <col min="6141" max="6143" width="13.5703125" style="68" customWidth="1"/>
    <col min="6144" max="6394" width="9.140625" style="68"/>
    <col min="6395" max="6395" width="7.28515625" style="68" customWidth="1"/>
    <col min="6396" max="6396" width="53.5703125" style="68" customWidth="1"/>
    <col min="6397" max="6399" width="13.5703125" style="68" customWidth="1"/>
    <col min="6400" max="6650" width="9.140625" style="68"/>
    <col min="6651" max="6651" width="7.28515625" style="68" customWidth="1"/>
    <col min="6652" max="6652" width="53.5703125" style="68" customWidth="1"/>
    <col min="6653" max="6655" width="13.5703125" style="68" customWidth="1"/>
    <col min="6656" max="6906" width="9.140625" style="68"/>
    <col min="6907" max="6907" width="7.28515625" style="68" customWidth="1"/>
    <col min="6908" max="6908" width="53.5703125" style="68" customWidth="1"/>
    <col min="6909" max="6911" width="13.5703125" style="68" customWidth="1"/>
    <col min="6912" max="7162" width="9.140625" style="68"/>
    <col min="7163" max="7163" width="7.28515625" style="68" customWidth="1"/>
    <col min="7164" max="7164" width="53.5703125" style="68" customWidth="1"/>
    <col min="7165" max="7167" width="13.5703125" style="68" customWidth="1"/>
    <col min="7168" max="7418" width="9.140625" style="68"/>
    <col min="7419" max="7419" width="7.28515625" style="68" customWidth="1"/>
    <col min="7420" max="7420" width="53.5703125" style="68" customWidth="1"/>
    <col min="7421" max="7423" width="13.5703125" style="68" customWidth="1"/>
    <col min="7424" max="7674" width="9.140625" style="68"/>
    <col min="7675" max="7675" width="7.28515625" style="68" customWidth="1"/>
    <col min="7676" max="7676" width="53.5703125" style="68" customWidth="1"/>
    <col min="7677" max="7679" width="13.5703125" style="68" customWidth="1"/>
    <col min="7680" max="7930" width="9.140625" style="68"/>
    <col min="7931" max="7931" width="7.28515625" style="68" customWidth="1"/>
    <col min="7932" max="7932" width="53.5703125" style="68" customWidth="1"/>
    <col min="7933" max="7935" width="13.5703125" style="68" customWidth="1"/>
    <col min="7936" max="8186" width="9.140625" style="68"/>
    <col min="8187" max="8187" width="7.28515625" style="68" customWidth="1"/>
    <col min="8188" max="8188" width="53.5703125" style="68" customWidth="1"/>
    <col min="8189" max="8191" width="13.5703125" style="68" customWidth="1"/>
    <col min="8192" max="8442" width="9.140625" style="68"/>
    <col min="8443" max="8443" width="7.28515625" style="68" customWidth="1"/>
    <col min="8444" max="8444" width="53.5703125" style="68" customWidth="1"/>
    <col min="8445" max="8447" width="13.5703125" style="68" customWidth="1"/>
    <col min="8448" max="8698" width="9.140625" style="68"/>
    <col min="8699" max="8699" width="7.28515625" style="68" customWidth="1"/>
    <col min="8700" max="8700" width="53.5703125" style="68" customWidth="1"/>
    <col min="8701" max="8703" width="13.5703125" style="68" customWidth="1"/>
    <col min="8704" max="8954" width="9.140625" style="68"/>
    <col min="8955" max="8955" width="7.28515625" style="68" customWidth="1"/>
    <col min="8956" max="8956" width="53.5703125" style="68" customWidth="1"/>
    <col min="8957" max="8959" width="13.5703125" style="68" customWidth="1"/>
    <col min="8960" max="9210" width="9.140625" style="68"/>
    <col min="9211" max="9211" width="7.28515625" style="68" customWidth="1"/>
    <col min="9212" max="9212" width="53.5703125" style="68" customWidth="1"/>
    <col min="9213" max="9215" width="13.5703125" style="68" customWidth="1"/>
    <col min="9216" max="9466" width="9.140625" style="68"/>
    <col min="9467" max="9467" width="7.28515625" style="68" customWidth="1"/>
    <col min="9468" max="9468" width="53.5703125" style="68" customWidth="1"/>
    <col min="9469" max="9471" width="13.5703125" style="68" customWidth="1"/>
    <col min="9472" max="9722" width="9.140625" style="68"/>
    <col min="9723" max="9723" width="7.28515625" style="68" customWidth="1"/>
    <col min="9724" max="9724" width="53.5703125" style="68" customWidth="1"/>
    <col min="9725" max="9727" width="13.5703125" style="68" customWidth="1"/>
    <col min="9728" max="9978" width="9.140625" style="68"/>
    <col min="9979" max="9979" width="7.28515625" style="68" customWidth="1"/>
    <col min="9980" max="9980" width="53.5703125" style="68" customWidth="1"/>
    <col min="9981" max="9983" width="13.5703125" style="68" customWidth="1"/>
    <col min="9984" max="10234" width="9.140625" style="68"/>
    <col min="10235" max="10235" width="7.28515625" style="68" customWidth="1"/>
    <col min="10236" max="10236" width="53.5703125" style="68" customWidth="1"/>
    <col min="10237" max="10239" width="13.5703125" style="68" customWidth="1"/>
    <col min="10240" max="10490" width="9.140625" style="68"/>
    <col min="10491" max="10491" width="7.28515625" style="68" customWidth="1"/>
    <col min="10492" max="10492" width="53.5703125" style="68" customWidth="1"/>
    <col min="10493" max="10495" width="13.5703125" style="68" customWidth="1"/>
    <col min="10496" max="10746" width="9.140625" style="68"/>
    <col min="10747" max="10747" width="7.28515625" style="68" customWidth="1"/>
    <col min="10748" max="10748" width="53.5703125" style="68" customWidth="1"/>
    <col min="10749" max="10751" width="13.5703125" style="68" customWidth="1"/>
    <col min="10752" max="11002" width="9.140625" style="68"/>
    <col min="11003" max="11003" width="7.28515625" style="68" customWidth="1"/>
    <col min="11004" max="11004" width="53.5703125" style="68" customWidth="1"/>
    <col min="11005" max="11007" width="13.5703125" style="68" customWidth="1"/>
    <col min="11008" max="11258" width="9.140625" style="68"/>
    <col min="11259" max="11259" width="7.28515625" style="68" customWidth="1"/>
    <col min="11260" max="11260" width="53.5703125" style="68" customWidth="1"/>
    <col min="11261" max="11263" width="13.5703125" style="68" customWidth="1"/>
    <col min="11264" max="11514" width="9.140625" style="68"/>
    <col min="11515" max="11515" width="7.28515625" style="68" customWidth="1"/>
    <col min="11516" max="11516" width="53.5703125" style="68" customWidth="1"/>
    <col min="11517" max="11519" width="13.5703125" style="68" customWidth="1"/>
    <col min="11520" max="11770" width="9.140625" style="68"/>
    <col min="11771" max="11771" width="7.28515625" style="68" customWidth="1"/>
    <col min="11772" max="11772" width="53.5703125" style="68" customWidth="1"/>
    <col min="11773" max="11775" width="13.5703125" style="68" customWidth="1"/>
    <col min="11776" max="12026" width="9.140625" style="68"/>
    <col min="12027" max="12027" width="7.28515625" style="68" customWidth="1"/>
    <col min="12028" max="12028" width="53.5703125" style="68" customWidth="1"/>
    <col min="12029" max="12031" width="13.5703125" style="68" customWidth="1"/>
    <col min="12032" max="12282" width="9.140625" style="68"/>
    <col min="12283" max="12283" width="7.28515625" style="68" customWidth="1"/>
    <col min="12284" max="12284" width="53.5703125" style="68" customWidth="1"/>
    <col min="12285" max="12287" width="13.5703125" style="68" customWidth="1"/>
    <col min="12288" max="12538" width="9.140625" style="68"/>
    <col min="12539" max="12539" width="7.28515625" style="68" customWidth="1"/>
    <col min="12540" max="12540" width="53.5703125" style="68" customWidth="1"/>
    <col min="12541" max="12543" width="13.5703125" style="68" customWidth="1"/>
    <col min="12544" max="12794" width="9.140625" style="68"/>
    <col min="12795" max="12795" width="7.28515625" style="68" customWidth="1"/>
    <col min="12796" max="12796" width="53.5703125" style="68" customWidth="1"/>
    <col min="12797" max="12799" width="13.5703125" style="68" customWidth="1"/>
    <col min="12800" max="13050" width="9.140625" style="68"/>
    <col min="13051" max="13051" width="7.28515625" style="68" customWidth="1"/>
    <col min="13052" max="13052" width="53.5703125" style="68" customWidth="1"/>
    <col min="13053" max="13055" width="13.5703125" style="68" customWidth="1"/>
    <col min="13056" max="13306" width="9.140625" style="68"/>
    <col min="13307" max="13307" width="7.28515625" style="68" customWidth="1"/>
    <col min="13308" max="13308" width="53.5703125" style="68" customWidth="1"/>
    <col min="13309" max="13311" width="13.5703125" style="68" customWidth="1"/>
    <col min="13312" max="13562" width="9.140625" style="68"/>
    <col min="13563" max="13563" width="7.28515625" style="68" customWidth="1"/>
    <col min="13564" max="13564" width="53.5703125" style="68" customWidth="1"/>
    <col min="13565" max="13567" width="13.5703125" style="68" customWidth="1"/>
    <col min="13568" max="13818" width="9.140625" style="68"/>
    <col min="13819" max="13819" width="7.28515625" style="68" customWidth="1"/>
    <col min="13820" max="13820" width="53.5703125" style="68" customWidth="1"/>
    <col min="13821" max="13823" width="13.5703125" style="68" customWidth="1"/>
    <col min="13824" max="14074" width="9.140625" style="68"/>
    <col min="14075" max="14075" width="7.28515625" style="68" customWidth="1"/>
    <col min="14076" max="14076" width="53.5703125" style="68" customWidth="1"/>
    <col min="14077" max="14079" width="13.5703125" style="68" customWidth="1"/>
    <col min="14080" max="14330" width="9.140625" style="68"/>
    <col min="14331" max="14331" width="7.28515625" style="68" customWidth="1"/>
    <col min="14332" max="14332" width="53.5703125" style="68" customWidth="1"/>
    <col min="14333" max="14335" width="13.5703125" style="68" customWidth="1"/>
    <col min="14336" max="14586" width="9.140625" style="68"/>
    <col min="14587" max="14587" width="7.28515625" style="68" customWidth="1"/>
    <col min="14588" max="14588" width="53.5703125" style="68" customWidth="1"/>
    <col min="14589" max="14591" width="13.5703125" style="68" customWidth="1"/>
    <col min="14592" max="14842" width="9.140625" style="68"/>
    <col min="14843" max="14843" width="7.28515625" style="68" customWidth="1"/>
    <col min="14844" max="14844" width="53.5703125" style="68" customWidth="1"/>
    <col min="14845" max="14847" width="13.5703125" style="68" customWidth="1"/>
    <col min="14848" max="15098" width="9.140625" style="68"/>
    <col min="15099" max="15099" width="7.28515625" style="68" customWidth="1"/>
    <col min="15100" max="15100" width="53.5703125" style="68" customWidth="1"/>
    <col min="15101" max="15103" width="13.5703125" style="68" customWidth="1"/>
    <col min="15104" max="15354" width="9.140625" style="68"/>
    <col min="15355" max="15355" width="7.28515625" style="68" customWidth="1"/>
    <col min="15356" max="15356" width="53.5703125" style="68" customWidth="1"/>
    <col min="15357" max="15359" width="13.5703125" style="68" customWidth="1"/>
    <col min="15360" max="15610" width="9.140625" style="68"/>
    <col min="15611" max="15611" width="7.28515625" style="68" customWidth="1"/>
    <col min="15612" max="15612" width="53.5703125" style="68" customWidth="1"/>
    <col min="15613" max="15615" width="13.5703125" style="68" customWidth="1"/>
    <col min="15616" max="15866" width="9.140625" style="68"/>
    <col min="15867" max="15867" width="7.28515625" style="68" customWidth="1"/>
    <col min="15868" max="15868" width="53.5703125" style="68" customWidth="1"/>
    <col min="15869" max="15871" width="13.5703125" style="68" customWidth="1"/>
    <col min="15872" max="16122" width="9.140625" style="68"/>
    <col min="16123" max="16123" width="7.28515625" style="68" customWidth="1"/>
    <col min="16124" max="16124" width="53.5703125" style="68" customWidth="1"/>
    <col min="16125" max="16127" width="13.5703125" style="68" customWidth="1"/>
    <col min="16128" max="16384" width="9.140625" style="68"/>
  </cols>
  <sheetData>
    <row r="1" spans="1:5" ht="33.75" customHeight="1" x14ac:dyDescent="0.25">
      <c r="A1" s="456" t="s">
        <v>434</v>
      </c>
      <c r="B1" s="456"/>
      <c r="C1" s="456"/>
      <c r="D1" s="456"/>
      <c r="E1" s="456"/>
    </row>
    <row r="2" spans="1:5" x14ac:dyDescent="0.25">
      <c r="A2" s="277" t="s">
        <v>93</v>
      </c>
      <c r="B2" s="277"/>
      <c r="C2" s="277"/>
      <c r="D2" s="277"/>
      <c r="E2" s="277"/>
    </row>
    <row r="3" spans="1:5" ht="16.5" thickBot="1" x14ac:dyDescent="0.3">
      <c r="A3" s="278"/>
      <c r="B3" s="279"/>
      <c r="C3" s="104"/>
      <c r="D3" s="104"/>
      <c r="E3" s="104" t="str">
        <f>'[1]11.sz.mell'!F7</f>
        <v>Forintban!</v>
      </c>
    </row>
    <row r="4" spans="1:5" ht="24.75" thickBot="1" x14ac:dyDescent="0.3">
      <c r="A4" s="70" t="s">
        <v>96</v>
      </c>
      <c r="B4" s="71" t="s">
        <v>97</v>
      </c>
      <c r="C4" s="350" t="s">
        <v>443</v>
      </c>
      <c r="D4" s="369" t="s">
        <v>444</v>
      </c>
      <c r="E4" s="354" t="s">
        <v>442</v>
      </c>
    </row>
    <row r="5" spans="1:5" s="76" customFormat="1" ht="12" thickBot="1" x14ac:dyDescent="0.25">
      <c r="A5" s="57">
        <v>1</v>
      </c>
      <c r="B5" s="105">
        <v>2</v>
      </c>
      <c r="C5" s="351">
        <v>3</v>
      </c>
      <c r="D5" s="370">
        <v>3</v>
      </c>
      <c r="E5" s="355">
        <v>5</v>
      </c>
    </row>
    <row r="6" spans="1:5" s="79" customFormat="1" ht="21.75" thickBot="1" x14ac:dyDescent="0.25">
      <c r="A6" s="77" t="s">
        <v>4</v>
      </c>
      <c r="B6" s="78" t="s">
        <v>376</v>
      </c>
      <c r="C6" s="349">
        <f t="shared" ref="C6" si="0">SUM(C7:C12)</f>
        <v>312188047</v>
      </c>
      <c r="D6" s="349">
        <f t="shared" ref="D6:E6" si="1">SUM(D7:D12)</f>
        <v>453262864</v>
      </c>
      <c r="E6" s="356">
        <f t="shared" si="1"/>
        <v>374420000</v>
      </c>
    </row>
    <row r="7" spans="1:5" s="79" customFormat="1" ht="12" customHeight="1" x14ac:dyDescent="0.2">
      <c r="A7" s="80" t="s">
        <v>371</v>
      </c>
      <c r="B7" s="81" t="s">
        <v>12</v>
      </c>
      <c r="C7" s="371"/>
      <c r="D7" s="371"/>
      <c r="E7" s="357">
        <f>'1.1.sz.mell.'!C6</f>
        <v>0</v>
      </c>
    </row>
    <row r="8" spans="1:5" s="79" customFormat="1" ht="12" customHeight="1" x14ac:dyDescent="0.2">
      <c r="A8" s="80" t="s">
        <v>372</v>
      </c>
      <c r="B8" s="84" t="s">
        <v>98</v>
      </c>
      <c r="C8" s="372"/>
      <c r="D8" s="372"/>
      <c r="E8" s="357">
        <f>'1.1.sz.mell.'!C7</f>
        <v>0</v>
      </c>
    </row>
    <row r="9" spans="1:5" s="79" customFormat="1" ht="12" customHeight="1" x14ac:dyDescent="0.2">
      <c r="A9" s="80" t="s">
        <v>373</v>
      </c>
      <c r="B9" s="84" t="s">
        <v>99</v>
      </c>
      <c r="C9" s="372"/>
      <c r="D9" s="372"/>
      <c r="E9" s="357">
        <f>'1.1.sz.mell.'!C8</f>
        <v>0</v>
      </c>
    </row>
    <row r="10" spans="1:5" s="79" customFormat="1" ht="12" customHeight="1" x14ac:dyDescent="0.2">
      <c r="A10" s="80" t="s">
        <v>374</v>
      </c>
      <c r="B10" s="84" t="s">
        <v>100</v>
      </c>
      <c r="C10" s="372"/>
      <c r="D10" s="372"/>
      <c r="E10" s="357">
        <f>'1.1.sz.mell.'!C9</f>
        <v>0</v>
      </c>
    </row>
    <row r="11" spans="1:5" s="79" customFormat="1" ht="12" customHeight="1" x14ac:dyDescent="0.2">
      <c r="A11" s="80" t="s">
        <v>165</v>
      </c>
      <c r="B11" s="84" t="s">
        <v>102</v>
      </c>
      <c r="C11" s="372">
        <v>312188047</v>
      </c>
      <c r="D11" s="372">
        <v>453262864</v>
      </c>
      <c r="E11" s="357">
        <f>'1.1.sz.mell.'!C10</f>
        <v>374420000</v>
      </c>
    </row>
    <row r="12" spans="1:5" s="79" customFormat="1" ht="12" customHeight="1" thickBot="1" x14ac:dyDescent="0.25">
      <c r="A12" s="80" t="s">
        <v>375</v>
      </c>
      <c r="B12" s="87" t="s">
        <v>103</v>
      </c>
      <c r="C12" s="373"/>
      <c r="D12" s="373"/>
      <c r="E12" s="357">
        <f>'1.1.sz.mell.'!C11</f>
        <v>0</v>
      </c>
    </row>
    <row r="13" spans="1:5" s="79" customFormat="1" ht="21.75" thickBot="1" x14ac:dyDescent="0.25">
      <c r="A13" s="77" t="s">
        <v>10</v>
      </c>
      <c r="B13" s="78" t="s">
        <v>383</v>
      </c>
      <c r="C13" s="349">
        <f t="shared" ref="C13" si="2">SUM(C14:C18)</f>
        <v>0</v>
      </c>
      <c r="D13" s="349">
        <f t="shared" ref="D13:E13" si="3">SUM(D14:D18)</f>
        <v>0</v>
      </c>
      <c r="E13" s="356">
        <f t="shared" si="3"/>
        <v>0</v>
      </c>
    </row>
    <row r="14" spans="1:5" s="79" customFormat="1" ht="12" customHeight="1" x14ac:dyDescent="0.2">
      <c r="A14" s="80" t="s">
        <v>377</v>
      </c>
      <c r="B14" s="81" t="s">
        <v>105</v>
      </c>
      <c r="C14" s="371"/>
      <c r="D14" s="371"/>
      <c r="E14" s="357">
        <f>'1.1.sz.mell.'!C13</f>
        <v>0</v>
      </c>
    </row>
    <row r="15" spans="1:5" s="79" customFormat="1" ht="12" customHeight="1" x14ac:dyDescent="0.2">
      <c r="A15" s="80" t="s">
        <v>378</v>
      </c>
      <c r="B15" s="84" t="s">
        <v>107</v>
      </c>
      <c r="C15" s="372"/>
      <c r="D15" s="372"/>
      <c r="E15" s="357">
        <f>'1.1.sz.mell.'!C14</f>
        <v>0</v>
      </c>
    </row>
    <row r="16" spans="1:5" s="79" customFormat="1" ht="12" customHeight="1" x14ac:dyDescent="0.2">
      <c r="A16" s="80" t="s">
        <v>379</v>
      </c>
      <c r="B16" s="84" t="s">
        <v>108</v>
      </c>
      <c r="C16" s="372"/>
      <c r="D16" s="372"/>
      <c r="E16" s="357">
        <f>'1.1.sz.mell.'!C15</f>
        <v>0</v>
      </c>
    </row>
    <row r="17" spans="1:5" s="79" customFormat="1" ht="12" customHeight="1" x14ac:dyDescent="0.2">
      <c r="A17" s="80" t="s">
        <v>380</v>
      </c>
      <c r="B17" s="84" t="s">
        <v>109</v>
      </c>
      <c r="C17" s="372"/>
      <c r="D17" s="372"/>
      <c r="E17" s="357">
        <f>'1.1.sz.mell.'!C16</f>
        <v>0</v>
      </c>
    </row>
    <row r="18" spans="1:5" s="79" customFormat="1" ht="12" customHeight="1" x14ac:dyDescent="0.2">
      <c r="A18" s="80" t="s">
        <v>381</v>
      </c>
      <c r="B18" s="84" t="s">
        <v>110</v>
      </c>
      <c r="C18" s="372"/>
      <c r="D18" s="372"/>
      <c r="E18" s="357">
        <f>'1.1.sz.mell.'!C17</f>
        <v>0</v>
      </c>
    </row>
    <row r="19" spans="1:5" s="79" customFormat="1" ht="12" customHeight="1" thickBot="1" x14ac:dyDescent="0.25">
      <c r="A19" s="80" t="s">
        <v>382</v>
      </c>
      <c r="B19" s="87" t="s">
        <v>111</v>
      </c>
      <c r="C19" s="373"/>
      <c r="D19" s="373"/>
      <c r="E19" s="359"/>
    </row>
    <row r="20" spans="1:5" s="79" customFormat="1" ht="12" customHeight="1" thickBot="1" x14ac:dyDescent="0.25">
      <c r="A20" s="77" t="s">
        <v>16</v>
      </c>
      <c r="B20" s="78" t="s">
        <v>384</v>
      </c>
      <c r="C20" s="374">
        <f>SUM(C21:C31)</f>
        <v>79457145</v>
      </c>
      <c r="D20" s="374">
        <f>SUM(D21:D31)</f>
        <v>91060111</v>
      </c>
      <c r="E20" s="360">
        <f t="shared" ref="E20" si="4">SUM(E21:E31)</f>
        <v>109865000</v>
      </c>
    </row>
    <row r="21" spans="1:5" s="79" customFormat="1" ht="12" customHeight="1" x14ac:dyDescent="0.2">
      <c r="A21" s="80" t="s">
        <v>385</v>
      </c>
      <c r="B21" s="81" t="s">
        <v>112</v>
      </c>
      <c r="C21" s="371"/>
      <c r="D21" s="371"/>
      <c r="E21" s="357">
        <f>'1.1.sz.mell.'!C20</f>
        <v>0</v>
      </c>
    </row>
    <row r="22" spans="1:5" s="79" customFormat="1" ht="12" customHeight="1" x14ac:dyDescent="0.2">
      <c r="A22" s="80" t="s">
        <v>386</v>
      </c>
      <c r="B22" s="84" t="s">
        <v>113</v>
      </c>
      <c r="C22" s="372">
        <v>32811752</v>
      </c>
      <c r="D22" s="372">
        <v>28238512</v>
      </c>
      <c r="E22" s="357">
        <f>'1.1.sz.mell.'!C21</f>
        <v>0</v>
      </c>
    </row>
    <row r="23" spans="1:5" s="79" customFormat="1" ht="12" customHeight="1" x14ac:dyDescent="0.2">
      <c r="A23" s="80" t="s">
        <v>387</v>
      </c>
      <c r="B23" s="84" t="s">
        <v>114</v>
      </c>
      <c r="C23" s="372">
        <v>500</v>
      </c>
      <c r="D23" s="372"/>
      <c r="E23" s="357">
        <f>'1.1.sz.mell.'!C22</f>
        <v>0</v>
      </c>
    </row>
    <row r="24" spans="1:5" s="79" customFormat="1" ht="12" customHeight="1" x14ac:dyDescent="0.2">
      <c r="A24" s="80" t="s">
        <v>388</v>
      </c>
      <c r="B24" s="84" t="s">
        <v>116</v>
      </c>
      <c r="C24" s="372"/>
      <c r="D24" s="372"/>
      <c r="E24" s="357">
        <f>'1.1.sz.mell.'!C23</f>
        <v>0</v>
      </c>
    </row>
    <row r="25" spans="1:5" s="79" customFormat="1" ht="12" customHeight="1" x14ac:dyDescent="0.2">
      <c r="A25" s="80" t="s">
        <v>389</v>
      </c>
      <c r="B25" s="84" t="s">
        <v>117</v>
      </c>
      <c r="C25" s="372">
        <v>43029223</v>
      </c>
      <c r="D25" s="372">
        <v>56619636</v>
      </c>
      <c r="E25" s="357">
        <f>'1.1.sz.mell.'!C24</f>
        <v>0</v>
      </c>
    </row>
    <row r="26" spans="1:5" s="79" customFormat="1" ht="12" customHeight="1" x14ac:dyDescent="0.2">
      <c r="A26" s="80" t="s">
        <v>390</v>
      </c>
      <c r="B26" s="84" t="s">
        <v>118</v>
      </c>
      <c r="C26" s="372">
        <v>3270242</v>
      </c>
      <c r="D26" s="372">
        <v>4683107</v>
      </c>
      <c r="E26" s="357">
        <f>'1.1.sz.mell.'!C25</f>
        <v>0</v>
      </c>
    </row>
    <row r="27" spans="1:5" s="79" customFormat="1" ht="12" customHeight="1" x14ac:dyDescent="0.2">
      <c r="A27" s="80" t="s">
        <v>391</v>
      </c>
      <c r="B27" s="84" t="s">
        <v>119</v>
      </c>
      <c r="C27" s="372"/>
      <c r="D27" s="372"/>
      <c r="E27" s="357">
        <f>'1.1.sz.mell.'!C26</f>
        <v>0</v>
      </c>
    </row>
    <row r="28" spans="1:5" s="79" customFormat="1" ht="12" customHeight="1" x14ac:dyDescent="0.2">
      <c r="A28" s="80" t="s">
        <v>392</v>
      </c>
      <c r="B28" s="84" t="s">
        <v>120</v>
      </c>
      <c r="C28" s="372">
        <v>5953</v>
      </c>
      <c r="D28" s="372">
        <v>1316774</v>
      </c>
      <c r="E28" s="357">
        <f>'1.1.sz.mell.'!C27</f>
        <v>0</v>
      </c>
    </row>
    <row r="29" spans="1:5" s="79" customFormat="1" ht="12" customHeight="1" x14ac:dyDescent="0.2">
      <c r="A29" s="80" t="s">
        <v>393</v>
      </c>
      <c r="B29" s="84" t="s">
        <v>121</v>
      </c>
      <c r="C29" s="375"/>
      <c r="D29" s="375"/>
      <c r="E29" s="357">
        <f>'1.1.sz.mell.'!C28</f>
        <v>0</v>
      </c>
    </row>
    <row r="30" spans="1:5" s="79" customFormat="1" ht="12" customHeight="1" x14ac:dyDescent="0.2">
      <c r="A30" s="80" t="s">
        <v>394</v>
      </c>
      <c r="B30" s="87" t="s">
        <v>353</v>
      </c>
      <c r="C30" s="376">
        <v>335111</v>
      </c>
      <c r="D30" s="376"/>
      <c r="E30" s="357">
        <f>'1.1.sz.mell.'!C29</f>
        <v>0</v>
      </c>
    </row>
    <row r="31" spans="1:5" s="79" customFormat="1" ht="12" customHeight="1" thickBot="1" x14ac:dyDescent="0.25">
      <c r="A31" s="80" t="s">
        <v>395</v>
      </c>
      <c r="B31" s="87" t="s">
        <v>122</v>
      </c>
      <c r="C31" s="376">
        <v>4364</v>
      </c>
      <c r="D31" s="376">
        <v>202082</v>
      </c>
      <c r="E31" s="357">
        <f>'1.1.sz.mell.'!C30</f>
        <v>109865000</v>
      </c>
    </row>
    <row r="32" spans="1:5" s="79" customFormat="1" ht="13.5" thickBot="1" x14ac:dyDescent="0.25">
      <c r="A32" s="77" t="s">
        <v>17</v>
      </c>
      <c r="B32" s="78" t="s">
        <v>396</v>
      </c>
      <c r="C32" s="374">
        <f>SUM(C33:C37)</f>
        <v>0</v>
      </c>
      <c r="D32" s="374">
        <f>SUM(D33:D37)</f>
        <v>369601</v>
      </c>
      <c r="E32" s="360">
        <f>SUM(E33:E37)</f>
        <v>0</v>
      </c>
    </row>
    <row r="33" spans="1:5" s="79" customFormat="1" ht="12.75" x14ac:dyDescent="0.2">
      <c r="A33" s="83" t="s">
        <v>335</v>
      </c>
      <c r="B33" s="19" t="s">
        <v>23</v>
      </c>
      <c r="C33" s="372"/>
      <c r="D33" s="372"/>
      <c r="E33" s="358">
        <f>'1.1.sz.mell.'!C32</f>
        <v>0</v>
      </c>
    </row>
    <row r="34" spans="1:5" s="79" customFormat="1" ht="12.75" x14ac:dyDescent="0.2">
      <c r="A34" s="83" t="s">
        <v>336</v>
      </c>
      <c r="B34" s="19" t="s">
        <v>25</v>
      </c>
      <c r="C34" s="372"/>
      <c r="D34" s="372"/>
      <c r="E34" s="358">
        <f>'1.1.sz.mell.'!C33</f>
        <v>0</v>
      </c>
    </row>
    <row r="35" spans="1:5" s="79" customFormat="1" ht="12.75" x14ac:dyDescent="0.2">
      <c r="A35" s="86" t="s">
        <v>337</v>
      </c>
      <c r="B35" s="19" t="s">
        <v>27</v>
      </c>
      <c r="C35" s="373"/>
      <c r="D35" s="373">
        <v>369601</v>
      </c>
      <c r="E35" s="358">
        <f>'1.1.sz.mell.'!C34</f>
        <v>0</v>
      </c>
    </row>
    <row r="36" spans="1:5" s="79" customFormat="1" ht="12.75" x14ac:dyDescent="0.2">
      <c r="A36" s="86" t="s">
        <v>338</v>
      </c>
      <c r="B36" s="19" t="s">
        <v>123</v>
      </c>
      <c r="C36" s="373"/>
      <c r="D36" s="373"/>
      <c r="E36" s="358">
        <f>'1.1.sz.mell.'!C35</f>
        <v>0</v>
      </c>
    </row>
    <row r="37" spans="1:5" s="79" customFormat="1" ht="13.5" thickBot="1" x14ac:dyDescent="0.25">
      <c r="A37" s="86" t="s">
        <v>339</v>
      </c>
      <c r="B37" s="281" t="s">
        <v>124</v>
      </c>
      <c r="C37" s="373"/>
      <c r="D37" s="373"/>
      <c r="E37" s="358">
        <f>'1.1.sz.mell.'!C36</f>
        <v>0</v>
      </c>
    </row>
    <row r="38" spans="1:5" s="79" customFormat="1" ht="13.5" thickBot="1" x14ac:dyDescent="0.25">
      <c r="A38" s="77" t="s">
        <v>397</v>
      </c>
      <c r="B38" s="78" t="s">
        <v>398</v>
      </c>
      <c r="C38" s="349">
        <f t="shared" ref="C38" si="5">SUM(C39:C41)</f>
        <v>310000</v>
      </c>
      <c r="D38" s="349">
        <f t="shared" ref="D38:E38" si="6">SUM(D39:D41)</f>
        <v>280000</v>
      </c>
      <c r="E38" s="356">
        <f t="shared" si="6"/>
        <v>0</v>
      </c>
    </row>
    <row r="39" spans="1:5" s="79" customFormat="1" ht="12" customHeight="1" x14ac:dyDescent="0.2">
      <c r="A39" s="80" t="s">
        <v>399</v>
      </c>
      <c r="B39" s="81" t="s">
        <v>125</v>
      </c>
      <c r="C39" s="371"/>
      <c r="D39" s="371"/>
      <c r="E39" s="357">
        <f>'1.1.sz.mell.'!C38</f>
        <v>0</v>
      </c>
    </row>
    <row r="40" spans="1:5" s="79" customFormat="1" ht="12" customHeight="1" x14ac:dyDescent="0.2">
      <c r="A40" s="80" t="s">
        <v>400</v>
      </c>
      <c r="B40" s="84" t="s">
        <v>126</v>
      </c>
      <c r="C40" s="372"/>
      <c r="D40" s="372"/>
      <c r="E40" s="357">
        <f>'1.1.sz.mell.'!C39</f>
        <v>0</v>
      </c>
    </row>
    <row r="41" spans="1:5" s="79" customFormat="1" ht="12" customHeight="1" x14ac:dyDescent="0.2">
      <c r="A41" s="80" t="s">
        <v>401</v>
      </c>
      <c r="B41" s="84" t="s">
        <v>127</v>
      </c>
      <c r="C41" s="372">
        <v>310000</v>
      </c>
      <c r="D41" s="372">
        <v>280000</v>
      </c>
      <c r="E41" s="357">
        <f>'1.1.sz.mell.'!C40</f>
        <v>0</v>
      </c>
    </row>
    <row r="42" spans="1:5" s="79" customFormat="1" ht="12" customHeight="1" thickBot="1" x14ac:dyDescent="0.25">
      <c r="A42" s="80" t="s">
        <v>402</v>
      </c>
      <c r="B42" s="87" t="s">
        <v>128</v>
      </c>
      <c r="C42" s="373"/>
      <c r="D42" s="373"/>
      <c r="E42" s="359"/>
    </row>
    <row r="43" spans="1:5" s="79" customFormat="1" ht="13.5" thickBot="1" x14ac:dyDescent="0.25">
      <c r="A43" s="77" t="s">
        <v>28</v>
      </c>
      <c r="B43" s="78" t="s">
        <v>403</v>
      </c>
      <c r="C43" s="352">
        <f t="shared" ref="C43" si="7">SUM(C44:C46)</f>
        <v>0</v>
      </c>
      <c r="D43" s="352">
        <f t="shared" ref="D43" si="8">SUM(D44:D46)</f>
        <v>0</v>
      </c>
      <c r="E43" s="363">
        <f>SUM(E44:E46)</f>
        <v>0</v>
      </c>
    </row>
    <row r="44" spans="1:5" s="79" customFormat="1" ht="12" customHeight="1" x14ac:dyDescent="0.2">
      <c r="A44" s="80" t="s">
        <v>404</v>
      </c>
      <c r="B44" s="81" t="s">
        <v>129</v>
      </c>
      <c r="C44" s="375"/>
      <c r="D44" s="375"/>
      <c r="E44" s="361">
        <f>'1.1.sz.mell.'!C43</f>
        <v>0</v>
      </c>
    </row>
    <row r="45" spans="1:5" s="79" customFormat="1" ht="12" customHeight="1" x14ac:dyDescent="0.2">
      <c r="A45" s="80" t="s">
        <v>405</v>
      </c>
      <c r="B45" s="84" t="s">
        <v>130</v>
      </c>
      <c r="C45" s="375"/>
      <c r="D45" s="375"/>
      <c r="E45" s="361">
        <f>'1.1.sz.mell.'!C44</f>
        <v>0</v>
      </c>
    </row>
    <row r="46" spans="1:5" s="79" customFormat="1" ht="12" customHeight="1" x14ac:dyDescent="0.2">
      <c r="A46" s="80" t="s">
        <v>406</v>
      </c>
      <c r="B46" s="84" t="s">
        <v>131</v>
      </c>
      <c r="C46" s="375"/>
      <c r="D46" s="375"/>
      <c r="E46" s="361">
        <f>'1.1.sz.mell.'!C45</f>
        <v>0</v>
      </c>
    </row>
    <row r="47" spans="1:5" s="79" customFormat="1" ht="12" customHeight="1" thickBot="1" x14ac:dyDescent="0.25">
      <c r="A47" s="115" t="s">
        <v>407</v>
      </c>
      <c r="B47" s="87" t="s">
        <v>132</v>
      </c>
      <c r="C47" s="376"/>
      <c r="D47" s="376"/>
      <c r="E47" s="362"/>
    </row>
    <row r="48" spans="1:5" s="79" customFormat="1" ht="13.5" thickBot="1" x14ac:dyDescent="0.25">
      <c r="A48" s="77" t="s">
        <v>30</v>
      </c>
      <c r="B48" s="78" t="s">
        <v>297</v>
      </c>
      <c r="C48" s="364">
        <f t="shared" ref="C48" si="9">SUM(C43,C38,C32,C20,C13,C6)</f>
        <v>391955192</v>
      </c>
      <c r="D48" s="364">
        <f t="shared" ref="D48" si="10">SUM(D43,D38,D32,D20,D13,D6)</f>
        <v>544972576</v>
      </c>
      <c r="E48" s="364">
        <f>SUM(E43,E38,E32,E20,E13,E6)</f>
        <v>484285000</v>
      </c>
    </row>
    <row r="49" spans="1:5" s="79" customFormat="1" ht="13.5" thickBot="1" x14ac:dyDescent="0.25">
      <c r="A49" s="77" t="s">
        <v>408</v>
      </c>
      <c r="B49" s="78" t="s">
        <v>412</v>
      </c>
      <c r="C49" s="353">
        <v>0</v>
      </c>
      <c r="D49" s="353">
        <v>0</v>
      </c>
      <c r="E49" s="364">
        <v>0</v>
      </c>
    </row>
    <row r="50" spans="1:5" s="79" customFormat="1" ht="12.75" x14ac:dyDescent="0.2">
      <c r="A50" s="83" t="s">
        <v>409</v>
      </c>
      <c r="B50" s="282" t="s">
        <v>133</v>
      </c>
      <c r="C50" s="375"/>
      <c r="D50" s="375"/>
      <c r="E50" s="361"/>
    </row>
    <row r="51" spans="1:5" s="79" customFormat="1" ht="12.75" x14ac:dyDescent="0.2">
      <c r="A51" s="83" t="s">
        <v>410</v>
      </c>
      <c r="B51" s="282" t="s">
        <v>134</v>
      </c>
      <c r="C51" s="375"/>
      <c r="D51" s="375"/>
      <c r="E51" s="361"/>
    </row>
    <row r="52" spans="1:5" s="79" customFormat="1" ht="13.5" thickBot="1" x14ac:dyDescent="0.25">
      <c r="A52" s="283" t="s">
        <v>411</v>
      </c>
      <c r="B52" s="284" t="s">
        <v>135</v>
      </c>
      <c r="C52" s="377"/>
      <c r="D52" s="377"/>
      <c r="E52" s="365"/>
    </row>
    <row r="53" spans="1:5" s="79" customFormat="1" ht="13.5" thickBot="1" x14ac:dyDescent="0.25">
      <c r="A53" s="77" t="s">
        <v>413</v>
      </c>
      <c r="B53" s="78" t="s">
        <v>414</v>
      </c>
      <c r="C53" s="378"/>
      <c r="D53" s="378"/>
      <c r="E53" s="366"/>
    </row>
    <row r="54" spans="1:5" s="79" customFormat="1" ht="12" customHeight="1" x14ac:dyDescent="0.2">
      <c r="A54" s="80" t="s">
        <v>415</v>
      </c>
      <c r="B54" s="81" t="s">
        <v>136</v>
      </c>
      <c r="C54" s="375"/>
      <c r="D54" s="375"/>
      <c r="E54" s="361"/>
    </row>
    <row r="55" spans="1:5" s="79" customFormat="1" ht="12" customHeight="1" x14ac:dyDescent="0.2">
      <c r="A55" s="80" t="s">
        <v>416</v>
      </c>
      <c r="B55" s="84" t="s">
        <v>137</v>
      </c>
      <c r="C55" s="375"/>
      <c r="D55" s="375"/>
      <c r="E55" s="361"/>
    </row>
    <row r="56" spans="1:5" s="79" customFormat="1" ht="12" customHeight="1" x14ac:dyDescent="0.2">
      <c r="A56" s="80" t="s">
        <v>417</v>
      </c>
      <c r="B56" s="84" t="s">
        <v>138</v>
      </c>
      <c r="C56" s="375"/>
      <c r="D56" s="375"/>
      <c r="E56" s="361"/>
    </row>
    <row r="57" spans="1:5" s="79" customFormat="1" ht="12" customHeight="1" thickBot="1" x14ac:dyDescent="0.25">
      <c r="A57" s="115" t="s">
        <v>418</v>
      </c>
      <c r="B57" s="87" t="s">
        <v>139</v>
      </c>
      <c r="C57" s="376"/>
      <c r="D57" s="376"/>
      <c r="E57" s="362"/>
    </row>
    <row r="58" spans="1:5" s="79" customFormat="1" ht="13.5" thickBot="1" x14ac:dyDescent="0.25">
      <c r="A58" s="77" t="s">
        <v>419</v>
      </c>
      <c r="B58" s="78" t="s">
        <v>420</v>
      </c>
      <c r="C58" s="379">
        <f t="shared" ref="C58:D58" si="11">SUM(C59:C60)</f>
        <v>24952227</v>
      </c>
      <c r="D58" s="379">
        <f t="shared" si="11"/>
        <v>18568114</v>
      </c>
      <c r="E58" s="367">
        <f>SUM(E59:E60)</f>
        <v>69908022</v>
      </c>
    </row>
    <row r="59" spans="1:5" s="79" customFormat="1" ht="12.75" x14ac:dyDescent="0.2">
      <c r="A59" s="83" t="s">
        <v>421</v>
      </c>
      <c r="B59" s="282" t="s">
        <v>141</v>
      </c>
      <c r="C59" s="375">
        <v>24952227</v>
      </c>
      <c r="D59" s="375">
        <v>18568114</v>
      </c>
      <c r="E59" s="361">
        <f>'1.1.sz.mell.'!C58</f>
        <v>69908022</v>
      </c>
    </row>
    <row r="60" spans="1:5" s="79" customFormat="1" ht="13.5" thickBot="1" x14ac:dyDescent="0.25">
      <c r="A60" s="86" t="s">
        <v>422</v>
      </c>
      <c r="B60" s="285" t="s">
        <v>142</v>
      </c>
      <c r="C60" s="376"/>
      <c r="D60" s="376"/>
      <c r="E60" s="361">
        <f>'1.1.sz.mell.'!C59</f>
        <v>0</v>
      </c>
    </row>
    <row r="61" spans="1:5" s="79" customFormat="1" ht="13.5" thickBot="1" x14ac:dyDescent="0.25">
      <c r="A61" s="77" t="s">
        <v>423</v>
      </c>
      <c r="B61" s="78" t="s">
        <v>424</v>
      </c>
      <c r="C61" s="367">
        <f t="shared" ref="C61:D61" si="12">SUM(C62:C64)</f>
        <v>0</v>
      </c>
      <c r="D61" s="367">
        <f t="shared" si="12"/>
        <v>210000000</v>
      </c>
      <c r="E61" s="367">
        <f>SUM(E62:E64)</f>
        <v>0</v>
      </c>
    </row>
    <row r="62" spans="1:5" s="79" customFormat="1" ht="12.75" x14ac:dyDescent="0.2">
      <c r="A62" s="83" t="s">
        <v>144</v>
      </c>
      <c r="B62" s="282" t="s">
        <v>145</v>
      </c>
      <c r="C62" s="375"/>
      <c r="D62" s="375"/>
      <c r="E62" s="361"/>
    </row>
    <row r="63" spans="1:5" s="79" customFormat="1" ht="12.75" x14ac:dyDescent="0.2">
      <c r="A63" s="83" t="s">
        <v>146</v>
      </c>
      <c r="B63" s="282" t="s">
        <v>147</v>
      </c>
      <c r="C63" s="375"/>
      <c r="D63" s="375"/>
      <c r="E63" s="361"/>
    </row>
    <row r="64" spans="1:5" s="79" customFormat="1" ht="13.5" thickBot="1" x14ac:dyDescent="0.25">
      <c r="A64" s="86" t="s">
        <v>148</v>
      </c>
      <c r="B64" s="285" t="s">
        <v>149</v>
      </c>
      <c r="C64" s="376"/>
      <c r="D64" s="376">
        <v>210000000</v>
      </c>
      <c r="E64" s="362"/>
    </row>
    <row r="65" spans="1:5" s="79" customFormat="1" ht="13.5" thickBot="1" x14ac:dyDescent="0.25">
      <c r="A65" s="77" t="s">
        <v>140</v>
      </c>
      <c r="B65" s="78" t="s">
        <v>425</v>
      </c>
      <c r="C65" s="380"/>
      <c r="D65" s="380"/>
      <c r="E65" s="368"/>
    </row>
    <row r="66" spans="1:5" s="79" customFormat="1" ht="12" customHeight="1" x14ac:dyDescent="0.2">
      <c r="A66" s="95" t="s">
        <v>151</v>
      </c>
      <c r="B66" s="81" t="s">
        <v>152</v>
      </c>
      <c r="C66" s="375"/>
      <c r="D66" s="375"/>
      <c r="E66" s="361"/>
    </row>
    <row r="67" spans="1:5" s="79" customFormat="1" ht="12" customHeight="1" x14ac:dyDescent="0.2">
      <c r="A67" s="96" t="s">
        <v>153</v>
      </c>
      <c r="B67" s="84" t="s">
        <v>154</v>
      </c>
      <c r="C67" s="375"/>
      <c r="D67" s="375"/>
      <c r="E67" s="361"/>
    </row>
    <row r="68" spans="1:5" s="79" customFormat="1" ht="12" customHeight="1" x14ac:dyDescent="0.2">
      <c r="A68" s="96" t="s">
        <v>155</v>
      </c>
      <c r="B68" s="84" t="s">
        <v>156</v>
      </c>
      <c r="C68" s="375"/>
      <c r="D68" s="375"/>
      <c r="E68" s="361"/>
    </row>
    <row r="69" spans="1:5" s="79" customFormat="1" ht="12" customHeight="1" thickBot="1" x14ac:dyDescent="0.25">
      <c r="A69" s="97" t="s">
        <v>157</v>
      </c>
      <c r="B69" s="87" t="s">
        <v>158</v>
      </c>
      <c r="C69" s="376"/>
      <c r="D69" s="376"/>
      <c r="E69" s="362"/>
    </row>
    <row r="70" spans="1:5" s="79" customFormat="1" ht="13.5" thickBot="1" x14ac:dyDescent="0.25">
      <c r="A70" s="77" t="s">
        <v>143</v>
      </c>
      <c r="B70" s="78" t="s">
        <v>160</v>
      </c>
      <c r="C70" s="380"/>
      <c r="D70" s="380"/>
      <c r="E70" s="368"/>
    </row>
    <row r="71" spans="1:5" s="79" customFormat="1" ht="13.5" thickBot="1" x14ac:dyDescent="0.25">
      <c r="A71" s="77" t="s">
        <v>150</v>
      </c>
      <c r="B71" s="78" t="s">
        <v>426</v>
      </c>
      <c r="C71" s="381">
        <f>+C49+C53+C58+C61+C65+C70</f>
        <v>24952227</v>
      </c>
      <c r="D71" s="381">
        <f>+D49+D53+D58+D61+D65+D70</f>
        <v>228568114</v>
      </c>
      <c r="E71" s="364">
        <f>+E49+E53+E58+E61+E65+E70</f>
        <v>69908022</v>
      </c>
    </row>
    <row r="72" spans="1:5" s="79" customFormat="1" ht="21.75" thickBot="1" x14ac:dyDescent="0.25">
      <c r="A72" s="77" t="s">
        <v>159</v>
      </c>
      <c r="B72" s="78" t="s">
        <v>427</v>
      </c>
      <c r="C72" s="381">
        <f>+C48+C71</f>
        <v>416907419</v>
      </c>
      <c r="D72" s="381">
        <f>+D48+D71</f>
        <v>773540690</v>
      </c>
      <c r="E72" s="364">
        <f>+E48+E71</f>
        <v>554193022</v>
      </c>
    </row>
    <row r="73" spans="1:5" x14ac:dyDescent="0.25">
      <c r="A73" s="457"/>
      <c r="B73" s="457"/>
    </row>
    <row r="74" spans="1:5" s="76" customFormat="1" x14ac:dyDescent="0.2">
      <c r="A74" s="423" t="s">
        <v>161</v>
      </c>
      <c r="B74" s="423"/>
      <c r="C74" s="423"/>
      <c r="D74" s="423"/>
      <c r="E74" s="423"/>
    </row>
    <row r="75" spans="1:5" ht="11.25" customHeight="1" thickBot="1" x14ac:dyDescent="0.3">
      <c r="A75" s="422"/>
      <c r="B75" s="422"/>
      <c r="C75" s="104"/>
      <c r="D75" s="104"/>
      <c r="E75" s="104" t="str">
        <f>E3</f>
        <v>Forintban!</v>
      </c>
    </row>
    <row r="76" spans="1:5" ht="24.75" thickBot="1" x14ac:dyDescent="0.3">
      <c r="A76" s="70" t="s">
        <v>257</v>
      </c>
      <c r="B76" s="71" t="s">
        <v>163</v>
      </c>
      <c r="C76" s="72" t="str">
        <f t="shared" ref="C76:D76" si="13">+C4</f>
        <v>2022. évi tény</v>
      </c>
      <c r="D76" s="72" t="str">
        <f t="shared" si="13"/>
        <v>2023. évi várható</v>
      </c>
      <c r="E76" s="72" t="str">
        <f>+E4</f>
        <v>2024. évi előirányzat</v>
      </c>
    </row>
    <row r="77" spans="1:5" ht="16.5" thickBot="1" x14ac:dyDescent="0.3">
      <c r="A77" s="57">
        <v>1</v>
      </c>
      <c r="B77" s="105">
        <v>2</v>
      </c>
      <c r="C77" s="105">
        <v>4</v>
      </c>
      <c r="D77" s="105">
        <v>4</v>
      </c>
      <c r="E77" s="235">
        <v>5</v>
      </c>
    </row>
    <row r="78" spans="1:5" ht="16.5" thickBot="1" x14ac:dyDescent="0.3">
      <c r="A78" s="77" t="s">
        <v>4</v>
      </c>
      <c r="B78" s="116" t="s">
        <v>334</v>
      </c>
      <c r="C78" s="254">
        <f>+C79+C80+C81+C82+C83+C84</f>
        <v>396642154</v>
      </c>
      <c r="D78" s="254">
        <f>+D79+D80+D81+D82+D83+D84</f>
        <v>471038338</v>
      </c>
      <c r="E78" s="58">
        <f>+E79+E80+E81+E82+E83+E84</f>
        <v>553343022</v>
      </c>
    </row>
    <row r="79" spans="1:5" x14ac:dyDescent="0.25">
      <c r="A79" s="110" t="s">
        <v>5</v>
      </c>
      <c r="B79" s="111" t="s">
        <v>41</v>
      </c>
      <c r="C79" s="286">
        <v>274572261</v>
      </c>
      <c r="D79" s="286">
        <v>330570619</v>
      </c>
      <c r="E79" s="287">
        <f>'1.1.sz.mell.'!C78</f>
        <v>323592000</v>
      </c>
    </row>
    <row r="80" spans="1:5" x14ac:dyDescent="0.25">
      <c r="A80" s="83" t="s">
        <v>6</v>
      </c>
      <c r="B80" s="19" t="s">
        <v>42</v>
      </c>
      <c r="C80" s="253">
        <v>39594499</v>
      </c>
      <c r="D80" s="253">
        <v>44999417</v>
      </c>
      <c r="E80" s="61">
        <f>'1.1.sz.mell.'!C79</f>
        <v>39657000</v>
      </c>
    </row>
    <row r="81" spans="1:5" ht="16.5" customHeight="1" x14ac:dyDescent="0.25">
      <c r="A81" s="83" t="s">
        <v>7</v>
      </c>
      <c r="B81" s="19" t="s">
        <v>43</v>
      </c>
      <c r="C81" s="280">
        <v>73285704</v>
      </c>
      <c r="D81" s="280">
        <v>85085531</v>
      </c>
      <c r="E81" s="207">
        <f>'1.1.sz.mell.'!C80</f>
        <v>103849000</v>
      </c>
    </row>
    <row r="82" spans="1:5" ht="16.5" customHeight="1" x14ac:dyDescent="0.25">
      <c r="A82" s="83" t="s">
        <v>8</v>
      </c>
      <c r="B82" s="113" t="s">
        <v>44</v>
      </c>
      <c r="C82" s="280"/>
      <c r="D82" s="280"/>
      <c r="E82" s="207">
        <f>'1.1.sz.mell.'!C81</f>
        <v>0</v>
      </c>
    </row>
    <row r="83" spans="1:5" ht="16.5" customHeight="1" x14ac:dyDescent="0.25">
      <c r="A83" s="83" t="s">
        <v>9</v>
      </c>
      <c r="B83" s="114" t="s">
        <v>45</v>
      </c>
      <c r="C83" s="280">
        <v>9189690</v>
      </c>
      <c r="D83" s="280">
        <v>10382771</v>
      </c>
      <c r="E83" s="207">
        <f>'1.1.sz.mell.'!C82</f>
        <v>72141874</v>
      </c>
    </row>
    <row r="84" spans="1:5" ht="16.5" customHeight="1" thickBot="1" x14ac:dyDescent="0.3">
      <c r="A84" s="83" t="s">
        <v>308</v>
      </c>
      <c r="B84" s="113" t="s">
        <v>182</v>
      </c>
      <c r="C84" s="253"/>
      <c r="D84" s="253"/>
      <c r="E84" s="61">
        <f>'1.1.sz.mell.'!C89</f>
        <v>14103148</v>
      </c>
    </row>
    <row r="85" spans="1:5" ht="16.5" customHeight="1" thickBot="1" x14ac:dyDescent="0.3">
      <c r="A85" s="77" t="s">
        <v>10</v>
      </c>
      <c r="B85" s="78" t="s">
        <v>333</v>
      </c>
      <c r="C85" s="254">
        <f>+C86+C88+C90</f>
        <v>1697151</v>
      </c>
      <c r="D85" s="254">
        <f>+D86+D88+D90</f>
        <v>22594330</v>
      </c>
      <c r="E85" s="255">
        <f>+E86+E88+E90</f>
        <v>850000</v>
      </c>
    </row>
    <row r="86" spans="1:5" ht="16.5" customHeight="1" x14ac:dyDescent="0.25">
      <c r="A86" s="80" t="s">
        <v>11</v>
      </c>
      <c r="B86" s="22" t="s">
        <v>315</v>
      </c>
      <c r="C86" s="251">
        <v>1697151</v>
      </c>
      <c r="D86" s="251">
        <v>22594330</v>
      </c>
      <c r="E86" s="252">
        <f>'1.1.sz.mell.'!C84</f>
        <v>850000</v>
      </c>
    </row>
    <row r="87" spans="1:5" ht="16.5" customHeight="1" x14ac:dyDescent="0.25">
      <c r="A87" s="80" t="s">
        <v>13</v>
      </c>
      <c r="B87" s="22" t="s">
        <v>316</v>
      </c>
      <c r="C87" s="251"/>
      <c r="D87" s="251"/>
      <c r="E87" s="252"/>
    </row>
    <row r="88" spans="1:5" ht="16.5" customHeight="1" x14ac:dyDescent="0.25">
      <c r="A88" s="80" t="s">
        <v>14</v>
      </c>
      <c r="B88" s="19" t="s">
        <v>48</v>
      </c>
      <c r="C88" s="253"/>
      <c r="D88" s="253"/>
      <c r="E88" s="61"/>
    </row>
    <row r="89" spans="1:5" ht="16.5" customHeight="1" x14ac:dyDescent="0.25">
      <c r="A89" s="80" t="s">
        <v>15</v>
      </c>
      <c r="B89" s="19" t="s">
        <v>168</v>
      </c>
      <c r="C89" s="253"/>
      <c r="D89" s="253"/>
      <c r="E89" s="61"/>
    </row>
    <row r="90" spans="1:5" ht="16.5" customHeight="1" thickBot="1" x14ac:dyDescent="0.3">
      <c r="A90" s="80" t="s">
        <v>101</v>
      </c>
      <c r="B90" s="19" t="s">
        <v>317</v>
      </c>
      <c r="C90" s="253"/>
      <c r="D90" s="253"/>
      <c r="E90" s="61"/>
    </row>
    <row r="91" spans="1:5" ht="16.5" thickBot="1" x14ac:dyDescent="0.3">
      <c r="A91" s="77" t="s">
        <v>16</v>
      </c>
      <c r="B91" s="288" t="s">
        <v>318</v>
      </c>
      <c r="C91" s="254">
        <f t="shared" ref="C91" si="14">+C78+C85</f>
        <v>398339305</v>
      </c>
      <c r="D91" s="254">
        <f t="shared" ref="D91:E91" si="15">+D78+D85</f>
        <v>493632668</v>
      </c>
      <c r="E91" s="254">
        <f t="shared" si="15"/>
        <v>554193022</v>
      </c>
    </row>
    <row r="92" spans="1:5" ht="16.5" thickBot="1" x14ac:dyDescent="0.3">
      <c r="A92" s="77" t="s">
        <v>17</v>
      </c>
      <c r="B92" s="78" t="s">
        <v>319</v>
      </c>
      <c r="C92" s="254">
        <f t="shared" ref="C92" si="16">SUM(C93:C95)</f>
        <v>0</v>
      </c>
      <c r="D92" s="254">
        <f t="shared" ref="D92:E92" si="17">SUM(D93:D95)</f>
        <v>0</v>
      </c>
      <c r="E92" s="254">
        <f t="shared" si="17"/>
        <v>0</v>
      </c>
    </row>
    <row r="93" spans="1:5" x14ac:dyDescent="0.25">
      <c r="A93" s="83" t="s">
        <v>18</v>
      </c>
      <c r="B93" s="289" t="s">
        <v>320</v>
      </c>
      <c r="C93" s="290"/>
      <c r="D93" s="290"/>
      <c r="E93" s="206"/>
    </row>
    <row r="94" spans="1:5" x14ac:dyDescent="0.25">
      <c r="A94" s="83" t="s">
        <v>19</v>
      </c>
      <c r="B94" s="291" t="s">
        <v>321</v>
      </c>
      <c r="C94" s="280"/>
      <c r="D94" s="280"/>
      <c r="E94" s="207"/>
    </row>
    <row r="95" spans="1:5" s="79" customFormat="1" ht="13.5" thickBot="1" x14ac:dyDescent="0.25">
      <c r="A95" s="83" t="s">
        <v>20</v>
      </c>
      <c r="B95" s="291" t="s">
        <v>322</v>
      </c>
      <c r="C95" s="280"/>
      <c r="D95" s="280"/>
      <c r="E95" s="207"/>
    </row>
    <row r="96" spans="1:5" ht="16.5" thickBot="1" x14ac:dyDescent="0.3">
      <c r="A96" s="77" t="s">
        <v>21</v>
      </c>
      <c r="B96" s="24" t="s">
        <v>323</v>
      </c>
      <c r="C96" s="254">
        <v>0</v>
      </c>
      <c r="D96" s="254">
        <v>0</v>
      </c>
      <c r="E96" s="255">
        <f>SUM(E97:E100)</f>
        <v>0</v>
      </c>
    </row>
    <row r="97" spans="1:5" x14ac:dyDescent="0.25">
      <c r="A97" s="83" t="s">
        <v>22</v>
      </c>
      <c r="B97" s="291" t="s">
        <v>324</v>
      </c>
      <c r="C97" s="280"/>
      <c r="D97" s="280"/>
      <c r="E97" s="207"/>
    </row>
    <row r="98" spans="1:5" x14ac:dyDescent="0.25">
      <c r="A98" s="83" t="s">
        <v>24</v>
      </c>
      <c r="B98" s="291" t="s">
        <v>325</v>
      </c>
      <c r="C98" s="280"/>
      <c r="D98" s="280"/>
      <c r="E98" s="207"/>
    </row>
    <row r="99" spans="1:5" x14ac:dyDescent="0.25">
      <c r="A99" s="83" t="s">
        <v>26</v>
      </c>
      <c r="B99" s="291" t="s">
        <v>326</v>
      </c>
      <c r="C99" s="280"/>
      <c r="D99" s="280"/>
      <c r="E99" s="207"/>
    </row>
    <row r="100" spans="1:5" ht="16.5" thickBot="1" x14ac:dyDescent="0.3">
      <c r="A100" s="83" t="s">
        <v>115</v>
      </c>
      <c r="B100" s="291" t="s">
        <v>327</v>
      </c>
      <c r="C100" s="280"/>
      <c r="D100" s="280"/>
      <c r="E100" s="207"/>
    </row>
    <row r="101" spans="1:5" ht="16.5" thickBot="1" x14ac:dyDescent="0.3">
      <c r="A101" s="77" t="s">
        <v>28</v>
      </c>
      <c r="B101" s="24" t="s">
        <v>328</v>
      </c>
      <c r="C101" s="254">
        <f>SUM(C102:C105)</f>
        <v>0</v>
      </c>
      <c r="D101" s="254">
        <f t="shared" ref="D101:E101" si="18">SUM(D102:D105)</f>
        <v>210000000</v>
      </c>
      <c r="E101" s="254">
        <f t="shared" si="18"/>
        <v>0</v>
      </c>
    </row>
    <row r="102" spans="1:5" x14ac:dyDescent="0.25">
      <c r="A102" s="83" t="s">
        <v>62</v>
      </c>
      <c r="B102" s="291" t="s">
        <v>72</v>
      </c>
      <c r="C102" s="280"/>
      <c r="D102" s="280"/>
      <c r="E102" s="207"/>
    </row>
    <row r="103" spans="1:5" x14ac:dyDescent="0.25">
      <c r="A103" s="83" t="s">
        <v>64</v>
      </c>
      <c r="B103" s="291" t="s">
        <v>74</v>
      </c>
      <c r="C103" s="280"/>
      <c r="D103" s="280"/>
      <c r="E103" s="207"/>
    </row>
    <row r="104" spans="1:5" x14ac:dyDescent="0.25">
      <c r="A104" s="83" t="s">
        <v>66</v>
      </c>
      <c r="B104" s="291" t="s">
        <v>329</v>
      </c>
      <c r="C104" s="280"/>
      <c r="D104" s="280">
        <v>210000000</v>
      </c>
      <c r="E104" s="207"/>
    </row>
    <row r="105" spans="1:5" ht="16.5" thickBot="1" x14ac:dyDescent="0.3">
      <c r="A105" s="83" t="s">
        <v>68</v>
      </c>
      <c r="B105" s="291" t="s">
        <v>242</v>
      </c>
      <c r="C105" s="280"/>
      <c r="D105" s="280"/>
      <c r="E105" s="207"/>
    </row>
    <row r="106" spans="1:5" ht="16.5" thickBot="1" x14ac:dyDescent="0.3">
      <c r="A106" s="77" t="s">
        <v>30</v>
      </c>
      <c r="B106" s="24" t="s">
        <v>330</v>
      </c>
      <c r="C106" s="236"/>
      <c r="D106" s="236"/>
      <c r="E106" s="237"/>
    </row>
    <row r="107" spans="1:5" ht="16.5" thickBot="1" x14ac:dyDescent="0.3">
      <c r="A107" s="77" t="s">
        <v>32</v>
      </c>
      <c r="B107" s="24" t="s">
        <v>286</v>
      </c>
      <c r="C107" s="236"/>
      <c r="D107" s="236"/>
      <c r="E107" s="237"/>
    </row>
    <row r="108" spans="1:5" ht="16.5" thickBot="1" x14ac:dyDescent="0.3">
      <c r="A108" s="77" t="s">
        <v>34</v>
      </c>
      <c r="B108" s="78" t="s">
        <v>331</v>
      </c>
      <c r="C108" s="238">
        <f t="shared" ref="C108" si="19">+C92+C96+C101+C106+C107</f>
        <v>0</v>
      </c>
      <c r="D108" s="238">
        <f t="shared" ref="D108:E108" si="20">+D92+D96+D101+D106+D107</f>
        <v>210000000</v>
      </c>
      <c r="E108" s="238">
        <f t="shared" si="20"/>
        <v>0</v>
      </c>
    </row>
    <row r="109" spans="1:5" ht="16.5" thickBot="1" x14ac:dyDescent="0.3">
      <c r="A109" s="77" t="s">
        <v>38</v>
      </c>
      <c r="B109" s="78" t="s">
        <v>332</v>
      </c>
      <c r="C109" s="238">
        <f t="shared" ref="C109" si="21">+C91+C108</f>
        <v>398339305</v>
      </c>
      <c r="D109" s="238">
        <f t="shared" ref="D109:E109" si="22">+D91+D108</f>
        <v>703632668</v>
      </c>
      <c r="E109" s="238">
        <f t="shared" si="22"/>
        <v>554193022</v>
      </c>
    </row>
  </sheetData>
  <mergeCells count="4">
    <mergeCell ref="A1:E1"/>
    <mergeCell ref="A73:B73"/>
    <mergeCell ref="A74:E74"/>
    <mergeCell ref="A75:B75"/>
  </mergeCells>
  <printOptions horizontalCentered="1"/>
  <pageMargins left="0.7" right="0.7" top="0.75" bottom="0.55000000000000004" header="0.3" footer="0.3"/>
  <pageSetup paperSize="9" scale="80" fitToHeight="2" orientation="portrait" r:id="rId1"/>
  <headerFooter alignWithMargins="0">
    <oddHeader>&amp;C&amp;"Times New Roman CE,Félkövér"TÁJÉKOZTATÓ KIMUTATÁSOK, MÉRLEGEK&amp;R&amp;"Times New Roman CE,Félkövér dőlt"
 8. MELLÉKLET</oddHeader>
  </headerFooter>
  <rowBreaks count="1" manualBreakCount="1">
    <brk id="7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E1DA-1324-43B0-B295-AC3743AE5013}">
  <dimension ref="A1:O27"/>
  <sheetViews>
    <sheetView zoomScale="130" zoomScaleNormal="130" workbookViewId="0">
      <selection activeCell="H12" sqref="H12"/>
    </sheetView>
  </sheetViews>
  <sheetFormatPr defaultRowHeight="15.75" x14ac:dyDescent="0.25"/>
  <cols>
    <col min="1" max="1" width="4.140625" style="184" customWidth="1"/>
    <col min="2" max="2" width="26" style="183" customWidth="1"/>
    <col min="3" max="4" width="7.7109375" style="183" customWidth="1"/>
    <col min="5" max="5" width="8.140625" style="183" customWidth="1"/>
    <col min="6" max="6" width="7.5703125" style="183" customWidth="1"/>
    <col min="7" max="7" width="7.42578125" style="183" customWidth="1"/>
    <col min="8" max="8" width="7.5703125" style="183" customWidth="1"/>
    <col min="9" max="9" width="7" style="183" customWidth="1"/>
    <col min="10" max="14" width="8.140625" style="183" customWidth="1"/>
    <col min="15" max="15" width="10.85546875" style="184" customWidth="1"/>
    <col min="16" max="256" width="9.140625" style="183"/>
    <col min="257" max="257" width="4.140625" style="183" customWidth="1"/>
    <col min="258" max="258" width="26" style="183" customWidth="1"/>
    <col min="259" max="260" width="7.7109375" style="183" customWidth="1"/>
    <col min="261" max="261" width="8.140625" style="183" customWidth="1"/>
    <col min="262" max="262" width="7.5703125" style="183" customWidth="1"/>
    <col min="263" max="263" width="7.42578125" style="183" customWidth="1"/>
    <col min="264" max="264" width="7.5703125" style="183" customWidth="1"/>
    <col min="265" max="265" width="7" style="183" customWidth="1"/>
    <col min="266" max="270" width="8.140625" style="183" customWidth="1"/>
    <col min="271" max="271" width="10.85546875" style="183" customWidth="1"/>
    <col min="272" max="512" width="9.140625" style="183"/>
    <col min="513" max="513" width="4.140625" style="183" customWidth="1"/>
    <col min="514" max="514" width="26" style="183" customWidth="1"/>
    <col min="515" max="516" width="7.7109375" style="183" customWidth="1"/>
    <col min="517" max="517" width="8.140625" style="183" customWidth="1"/>
    <col min="518" max="518" width="7.5703125" style="183" customWidth="1"/>
    <col min="519" max="519" width="7.42578125" style="183" customWidth="1"/>
    <col min="520" max="520" width="7.5703125" style="183" customWidth="1"/>
    <col min="521" max="521" width="7" style="183" customWidth="1"/>
    <col min="522" max="526" width="8.140625" style="183" customWidth="1"/>
    <col min="527" max="527" width="10.85546875" style="183" customWidth="1"/>
    <col min="528" max="768" width="9.140625" style="183"/>
    <col min="769" max="769" width="4.140625" style="183" customWidth="1"/>
    <col min="770" max="770" width="26" style="183" customWidth="1"/>
    <col min="771" max="772" width="7.7109375" style="183" customWidth="1"/>
    <col min="773" max="773" width="8.140625" style="183" customWidth="1"/>
    <col min="774" max="774" width="7.5703125" style="183" customWidth="1"/>
    <col min="775" max="775" width="7.42578125" style="183" customWidth="1"/>
    <col min="776" max="776" width="7.5703125" style="183" customWidth="1"/>
    <col min="777" max="777" width="7" style="183" customWidth="1"/>
    <col min="778" max="782" width="8.140625" style="183" customWidth="1"/>
    <col min="783" max="783" width="10.85546875" style="183" customWidth="1"/>
    <col min="784" max="1024" width="9.140625" style="183"/>
    <col min="1025" max="1025" width="4.140625" style="183" customWidth="1"/>
    <col min="1026" max="1026" width="26" style="183" customWidth="1"/>
    <col min="1027" max="1028" width="7.7109375" style="183" customWidth="1"/>
    <col min="1029" max="1029" width="8.140625" style="183" customWidth="1"/>
    <col min="1030" max="1030" width="7.5703125" style="183" customWidth="1"/>
    <col min="1031" max="1031" width="7.42578125" style="183" customWidth="1"/>
    <col min="1032" max="1032" width="7.5703125" style="183" customWidth="1"/>
    <col min="1033" max="1033" width="7" style="183" customWidth="1"/>
    <col min="1034" max="1038" width="8.140625" style="183" customWidth="1"/>
    <col min="1039" max="1039" width="10.85546875" style="183" customWidth="1"/>
    <col min="1040" max="1280" width="9.140625" style="183"/>
    <col min="1281" max="1281" width="4.140625" style="183" customWidth="1"/>
    <col min="1282" max="1282" width="26" style="183" customWidth="1"/>
    <col min="1283" max="1284" width="7.7109375" style="183" customWidth="1"/>
    <col min="1285" max="1285" width="8.140625" style="183" customWidth="1"/>
    <col min="1286" max="1286" width="7.5703125" style="183" customWidth="1"/>
    <col min="1287" max="1287" width="7.42578125" style="183" customWidth="1"/>
    <col min="1288" max="1288" width="7.5703125" style="183" customWidth="1"/>
    <col min="1289" max="1289" width="7" style="183" customWidth="1"/>
    <col min="1290" max="1294" width="8.140625" style="183" customWidth="1"/>
    <col min="1295" max="1295" width="10.85546875" style="183" customWidth="1"/>
    <col min="1296" max="1536" width="9.140625" style="183"/>
    <col min="1537" max="1537" width="4.140625" style="183" customWidth="1"/>
    <col min="1538" max="1538" width="26" style="183" customWidth="1"/>
    <col min="1539" max="1540" width="7.7109375" style="183" customWidth="1"/>
    <col min="1541" max="1541" width="8.140625" style="183" customWidth="1"/>
    <col min="1542" max="1542" width="7.5703125" style="183" customWidth="1"/>
    <col min="1543" max="1543" width="7.42578125" style="183" customWidth="1"/>
    <col min="1544" max="1544" width="7.5703125" style="183" customWidth="1"/>
    <col min="1545" max="1545" width="7" style="183" customWidth="1"/>
    <col min="1546" max="1550" width="8.140625" style="183" customWidth="1"/>
    <col min="1551" max="1551" width="10.85546875" style="183" customWidth="1"/>
    <col min="1552" max="1792" width="9.140625" style="183"/>
    <col min="1793" max="1793" width="4.140625" style="183" customWidth="1"/>
    <col min="1794" max="1794" width="26" style="183" customWidth="1"/>
    <col min="1795" max="1796" width="7.7109375" style="183" customWidth="1"/>
    <col min="1797" max="1797" width="8.140625" style="183" customWidth="1"/>
    <col min="1798" max="1798" width="7.5703125" style="183" customWidth="1"/>
    <col min="1799" max="1799" width="7.42578125" style="183" customWidth="1"/>
    <col min="1800" max="1800" width="7.5703125" style="183" customWidth="1"/>
    <col min="1801" max="1801" width="7" style="183" customWidth="1"/>
    <col min="1802" max="1806" width="8.140625" style="183" customWidth="1"/>
    <col min="1807" max="1807" width="10.85546875" style="183" customWidth="1"/>
    <col min="1808" max="2048" width="9.140625" style="183"/>
    <col min="2049" max="2049" width="4.140625" style="183" customWidth="1"/>
    <col min="2050" max="2050" width="26" style="183" customWidth="1"/>
    <col min="2051" max="2052" width="7.7109375" style="183" customWidth="1"/>
    <col min="2053" max="2053" width="8.140625" style="183" customWidth="1"/>
    <col min="2054" max="2054" width="7.5703125" style="183" customWidth="1"/>
    <col min="2055" max="2055" width="7.42578125" style="183" customWidth="1"/>
    <col min="2056" max="2056" width="7.5703125" style="183" customWidth="1"/>
    <col min="2057" max="2057" width="7" style="183" customWidth="1"/>
    <col min="2058" max="2062" width="8.140625" style="183" customWidth="1"/>
    <col min="2063" max="2063" width="10.85546875" style="183" customWidth="1"/>
    <col min="2064" max="2304" width="9.140625" style="183"/>
    <col min="2305" max="2305" width="4.140625" style="183" customWidth="1"/>
    <col min="2306" max="2306" width="26" style="183" customWidth="1"/>
    <col min="2307" max="2308" width="7.7109375" style="183" customWidth="1"/>
    <col min="2309" max="2309" width="8.140625" style="183" customWidth="1"/>
    <col min="2310" max="2310" width="7.5703125" style="183" customWidth="1"/>
    <col min="2311" max="2311" width="7.42578125" style="183" customWidth="1"/>
    <col min="2312" max="2312" width="7.5703125" style="183" customWidth="1"/>
    <col min="2313" max="2313" width="7" style="183" customWidth="1"/>
    <col min="2314" max="2318" width="8.140625" style="183" customWidth="1"/>
    <col min="2319" max="2319" width="10.85546875" style="183" customWidth="1"/>
    <col min="2320" max="2560" width="9.140625" style="183"/>
    <col min="2561" max="2561" width="4.140625" style="183" customWidth="1"/>
    <col min="2562" max="2562" width="26" style="183" customWidth="1"/>
    <col min="2563" max="2564" width="7.7109375" style="183" customWidth="1"/>
    <col min="2565" max="2565" width="8.140625" style="183" customWidth="1"/>
    <col min="2566" max="2566" width="7.5703125" style="183" customWidth="1"/>
    <col min="2567" max="2567" width="7.42578125" style="183" customWidth="1"/>
    <col min="2568" max="2568" width="7.5703125" style="183" customWidth="1"/>
    <col min="2569" max="2569" width="7" style="183" customWidth="1"/>
    <col min="2570" max="2574" width="8.140625" style="183" customWidth="1"/>
    <col min="2575" max="2575" width="10.85546875" style="183" customWidth="1"/>
    <col min="2576" max="2816" width="9.140625" style="183"/>
    <col min="2817" max="2817" width="4.140625" style="183" customWidth="1"/>
    <col min="2818" max="2818" width="26" style="183" customWidth="1"/>
    <col min="2819" max="2820" width="7.7109375" style="183" customWidth="1"/>
    <col min="2821" max="2821" width="8.140625" style="183" customWidth="1"/>
    <col min="2822" max="2822" width="7.5703125" style="183" customWidth="1"/>
    <col min="2823" max="2823" width="7.42578125" style="183" customWidth="1"/>
    <col min="2824" max="2824" width="7.5703125" style="183" customWidth="1"/>
    <col min="2825" max="2825" width="7" style="183" customWidth="1"/>
    <col min="2826" max="2830" width="8.140625" style="183" customWidth="1"/>
    <col min="2831" max="2831" width="10.85546875" style="183" customWidth="1"/>
    <col min="2832" max="3072" width="9.140625" style="183"/>
    <col min="3073" max="3073" width="4.140625" style="183" customWidth="1"/>
    <col min="3074" max="3074" width="26" style="183" customWidth="1"/>
    <col min="3075" max="3076" width="7.7109375" style="183" customWidth="1"/>
    <col min="3077" max="3077" width="8.140625" style="183" customWidth="1"/>
    <col min="3078" max="3078" width="7.5703125" style="183" customWidth="1"/>
    <col min="3079" max="3079" width="7.42578125" style="183" customWidth="1"/>
    <col min="3080" max="3080" width="7.5703125" style="183" customWidth="1"/>
    <col min="3081" max="3081" width="7" style="183" customWidth="1"/>
    <col min="3082" max="3086" width="8.140625" style="183" customWidth="1"/>
    <col min="3087" max="3087" width="10.85546875" style="183" customWidth="1"/>
    <col min="3088" max="3328" width="9.140625" style="183"/>
    <col min="3329" max="3329" width="4.140625" style="183" customWidth="1"/>
    <col min="3330" max="3330" width="26" style="183" customWidth="1"/>
    <col min="3331" max="3332" width="7.7109375" style="183" customWidth="1"/>
    <col min="3333" max="3333" width="8.140625" style="183" customWidth="1"/>
    <col min="3334" max="3334" width="7.5703125" style="183" customWidth="1"/>
    <col min="3335" max="3335" width="7.42578125" style="183" customWidth="1"/>
    <col min="3336" max="3336" width="7.5703125" style="183" customWidth="1"/>
    <col min="3337" max="3337" width="7" style="183" customWidth="1"/>
    <col min="3338" max="3342" width="8.140625" style="183" customWidth="1"/>
    <col min="3343" max="3343" width="10.85546875" style="183" customWidth="1"/>
    <col min="3344" max="3584" width="9.140625" style="183"/>
    <col min="3585" max="3585" width="4.140625" style="183" customWidth="1"/>
    <col min="3586" max="3586" width="26" style="183" customWidth="1"/>
    <col min="3587" max="3588" width="7.7109375" style="183" customWidth="1"/>
    <col min="3589" max="3589" width="8.140625" style="183" customWidth="1"/>
    <col min="3590" max="3590" width="7.5703125" style="183" customWidth="1"/>
    <col min="3591" max="3591" width="7.42578125" style="183" customWidth="1"/>
    <col min="3592" max="3592" width="7.5703125" style="183" customWidth="1"/>
    <col min="3593" max="3593" width="7" style="183" customWidth="1"/>
    <col min="3594" max="3598" width="8.140625" style="183" customWidth="1"/>
    <col min="3599" max="3599" width="10.85546875" style="183" customWidth="1"/>
    <col min="3600" max="3840" width="9.140625" style="183"/>
    <col min="3841" max="3841" width="4.140625" style="183" customWidth="1"/>
    <col min="3842" max="3842" width="26" style="183" customWidth="1"/>
    <col min="3843" max="3844" width="7.7109375" style="183" customWidth="1"/>
    <col min="3845" max="3845" width="8.140625" style="183" customWidth="1"/>
    <col min="3846" max="3846" width="7.5703125" style="183" customWidth="1"/>
    <col min="3847" max="3847" width="7.42578125" style="183" customWidth="1"/>
    <col min="3848" max="3848" width="7.5703125" style="183" customWidth="1"/>
    <col min="3849" max="3849" width="7" style="183" customWidth="1"/>
    <col min="3850" max="3854" width="8.140625" style="183" customWidth="1"/>
    <col min="3855" max="3855" width="10.85546875" style="183" customWidth="1"/>
    <col min="3856" max="4096" width="9.140625" style="183"/>
    <col min="4097" max="4097" width="4.140625" style="183" customWidth="1"/>
    <col min="4098" max="4098" width="26" style="183" customWidth="1"/>
    <col min="4099" max="4100" width="7.7109375" style="183" customWidth="1"/>
    <col min="4101" max="4101" width="8.140625" style="183" customWidth="1"/>
    <col min="4102" max="4102" width="7.5703125" style="183" customWidth="1"/>
    <col min="4103" max="4103" width="7.42578125" style="183" customWidth="1"/>
    <col min="4104" max="4104" width="7.5703125" style="183" customWidth="1"/>
    <col min="4105" max="4105" width="7" style="183" customWidth="1"/>
    <col min="4106" max="4110" width="8.140625" style="183" customWidth="1"/>
    <col min="4111" max="4111" width="10.85546875" style="183" customWidth="1"/>
    <col min="4112" max="4352" width="9.140625" style="183"/>
    <col min="4353" max="4353" width="4.140625" style="183" customWidth="1"/>
    <col min="4354" max="4354" width="26" style="183" customWidth="1"/>
    <col min="4355" max="4356" width="7.7109375" style="183" customWidth="1"/>
    <col min="4357" max="4357" width="8.140625" style="183" customWidth="1"/>
    <col min="4358" max="4358" width="7.5703125" style="183" customWidth="1"/>
    <col min="4359" max="4359" width="7.42578125" style="183" customWidth="1"/>
    <col min="4360" max="4360" width="7.5703125" style="183" customWidth="1"/>
    <col min="4361" max="4361" width="7" style="183" customWidth="1"/>
    <col min="4362" max="4366" width="8.140625" style="183" customWidth="1"/>
    <col min="4367" max="4367" width="10.85546875" style="183" customWidth="1"/>
    <col min="4368" max="4608" width="9.140625" style="183"/>
    <col min="4609" max="4609" width="4.140625" style="183" customWidth="1"/>
    <col min="4610" max="4610" width="26" style="183" customWidth="1"/>
    <col min="4611" max="4612" width="7.7109375" style="183" customWidth="1"/>
    <col min="4613" max="4613" width="8.140625" style="183" customWidth="1"/>
    <col min="4614" max="4614" width="7.5703125" style="183" customWidth="1"/>
    <col min="4615" max="4615" width="7.42578125" style="183" customWidth="1"/>
    <col min="4616" max="4616" width="7.5703125" style="183" customWidth="1"/>
    <col min="4617" max="4617" width="7" style="183" customWidth="1"/>
    <col min="4618" max="4622" width="8.140625" style="183" customWidth="1"/>
    <col min="4623" max="4623" width="10.85546875" style="183" customWidth="1"/>
    <col min="4624" max="4864" width="9.140625" style="183"/>
    <col min="4865" max="4865" width="4.140625" style="183" customWidth="1"/>
    <col min="4866" max="4866" width="26" style="183" customWidth="1"/>
    <col min="4867" max="4868" width="7.7109375" style="183" customWidth="1"/>
    <col min="4869" max="4869" width="8.140625" style="183" customWidth="1"/>
    <col min="4870" max="4870" width="7.5703125" style="183" customWidth="1"/>
    <col min="4871" max="4871" width="7.42578125" style="183" customWidth="1"/>
    <col min="4872" max="4872" width="7.5703125" style="183" customWidth="1"/>
    <col min="4873" max="4873" width="7" style="183" customWidth="1"/>
    <col min="4874" max="4878" width="8.140625" style="183" customWidth="1"/>
    <col min="4879" max="4879" width="10.85546875" style="183" customWidth="1"/>
    <col min="4880" max="5120" width="9.140625" style="183"/>
    <col min="5121" max="5121" width="4.140625" style="183" customWidth="1"/>
    <col min="5122" max="5122" width="26" style="183" customWidth="1"/>
    <col min="5123" max="5124" width="7.7109375" style="183" customWidth="1"/>
    <col min="5125" max="5125" width="8.140625" style="183" customWidth="1"/>
    <col min="5126" max="5126" width="7.5703125" style="183" customWidth="1"/>
    <col min="5127" max="5127" width="7.42578125" style="183" customWidth="1"/>
    <col min="5128" max="5128" width="7.5703125" style="183" customWidth="1"/>
    <col min="5129" max="5129" width="7" style="183" customWidth="1"/>
    <col min="5130" max="5134" width="8.140625" style="183" customWidth="1"/>
    <col min="5135" max="5135" width="10.85546875" style="183" customWidth="1"/>
    <col min="5136" max="5376" width="9.140625" style="183"/>
    <col min="5377" max="5377" width="4.140625" style="183" customWidth="1"/>
    <col min="5378" max="5378" width="26" style="183" customWidth="1"/>
    <col min="5379" max="5380" width="7.7109375" style="183" customWidth="1"/>
    <col min="5381" max="5381" width="8.140625" style="183" customWidth="1"/>
    <col min="5382" max="5382" width="7.5703125" style="183" customWidth="1"/>
    <col min="5383" max="5383" width="7.42578125" style="183" customWidth="1"/>
    <col min="5384" max="5384" width="7.5703125" style="183" customWidth="1"/>
    <col min="5385" max="5385" width="7" style="183" customWidth="1"/>
    <col min="5386" max="5390" width="8.140625" style="183" customWidth="1"/>
    <col min="5391" max="5391" width="10.85546875" style="183" customWidth="1"/>
    <col min="5392" max="5632" width="9.140625" style="183"/>
    <col min="5633" max="5633" width="4.140625" style="183" customWidth="1"/>
    <col min="5634" max="5634" width="26" style="183" customWidth="1"/>
    <col min="5635" max="5636" width="7.7109375" style="183" customWidth="1"/>
    <col min="5637" max="5637" width="8.140625" style="183" customWidth="1"/>
    <col min="5638" max="5638" width="7.5703125" style="183" customWidth="1"/>
    <col min="5639" max="5639" width="7.42578125" style="183" customWidth="1"/>
    <col min="5640" max="5640" width="7.5703125" style="183" customWidth="1"/>
    <col min="5641" max="5641" width="7" style="183" customWidth="1"/>
    <col min="5642" max="5646" width="8.140625" style="183" customWidth="1"/>
    <col min="5647" max="5647" width="10.85546875" style="183" customWidth="1"/>
    <col min="5648" max="5888" width="9.140625" style="183"/>
    <col min="5889" max="5889" width="4.140625" style="183" customWidth="1"/>
    <col min="5890" max="5890" width="26" style="183" customWidth="1"/>
    <col min="5891" max="5892" width="7.7109375" style="183" customWidth="1"/>
    <col min="5893" max="5893" width="8.140625" style="183" customWidth="1"/>
    <col min="5894" max="5894" width="7.5703125" style="183" customWidth="1"/>
    <col min="5895" max="5895" width="7.42578125" style="183" customWidth="1"/>
    <col min="5896" max="5896" width="7.5703125" style="183" customWidth="1"/>
    <col min="5897" max="5897" width="7" style="183" customWidth="1"/>
    <col min="5898" max="5902" width="8.140625" style="183" customWidth="1"/>
    <col min="5903" max="5903" width="10.85546875" style="183" customWidth="1"/>
    <col min="5904" max="6144" width="9.140625" style="183"/>
    <col min="6145" max="6145" width="4.140625" style="183" customWidth="1"/>
    <col min="6146" max="6146" width="26" style="183" customWidth="1"/>
    <col min="6147" max="6148" width="7.7109375" style="183" customWidth="1"/>
    <col min="6149" max="6149" width="8.140625" style="183" customWidth="1"/>
    <col min="6150" max="6150" width="7.5703125" style="183" customWidth="1"/>
    <col min="6151" max="6151" width="7.42578125" style="183" customWidth="1"/>
    <col min="6152" max="6152" width="7.5703125" style="183" customWidth="1"/>
    <col min="6153" max="6153" width="7" style="183" customWidth="1"/>
    <col min="6154" max="6158" width="8.140625" style="183" customWidth="1"/>
    <col min="6159" max="6159" width="10.85546875" style="183" customWidth="1"/>
    <col min="6160" max="6400" width="9.140625" style="183"/>
    <col min="6401" max="6401" width="4.140625" style="183" customWidth="1"/>
    <col min="6402" max="6402" width="26" style="183" customWidth="1"/>
    <col min="6403" max="6404" width="7.7109375" style="183" customWidth="1"/>
    <col min="6405" max="6405" width="8.140625" style="183" customWidth="1"/>
    <col min="6406" max="6406" width="7.5703125" style="183" customWidth="1"/>
    <col min="6407" max="6407" width="7.42578125" style="183" customWidth="1"/>
    <col min="6408" max="6408" width="7.5703125" style="183" customWidth="1"/>
    <col min="6409" max="6409" width="7" style="183" customWidth="1"/>
    <col min="6410" max="6414" width="8.140625" style="183" customWidth="1"/>
    <col min="6415" max="6415" width="10.85546875" style="183" customWidth="1"/>
    <col min="6416" max="6656" width="9.140625" style="183"/>
    <col min="6657" max="6657" width="4.140625" style="183" customWidth="1"/>
    <col min="6658" max="6658" width="26" style="183" customWidth="1"/>
    <col min="6659" max="6660" width="7.7109375" style="183" customWidth="1"/>
    <col min="6661" max="6661" width="8.140625" style="183" customWidth="1"/>
    <col min="6662" max="6662" width="7.5703125" style="183" customWidth="1"/>
    <col min="6663" max="6663" width="7.42578125" style="183" customWidth="1"/>
    <col min="6664" max="6664" width="7.5703125" style="183" customWidth="1"/>
    <col min="6665" max="6665" width="7" style="183" customWidth="1"/>
    <col min="6666" max="6670" width="8.140625" style="183" customWidth="1"/>
    <col min="6671" max="6671" width="10.85546875" style="183" customWidth="1"/>
    <col min="6672" max="6912" width="9.140625" style="183"/>
    <col min="6913" max="6913" width="4.140625" style="183" customWidth="1"/>
    <col min="6914" max="6914" width="26" style="183" customWidth="1"/>
    <col min="6915" max="6916" width="7.7109375" style="183" customWidth="1"/>
    <col min="6917" max="6917" width="8.140625" style="183" customWidth="1"/>
    <col min="6918" max="6918" width="7.5703125" style="183" customWidth="1"/>
    <col min="6919" max="6919" width="7.42578125" style="183" customWidth="1"/>
    <col min="6920" max="6920" width="7.5703125" style="183" customWidth="1"/>
    <col min="6921" max="6921" width="7" style="183" customWidth="1"/>
    <col min="6922" max="6926" width="8.140625" style="183" customWidth="1"/>
    <col min="6927" max="6927" width="10.85546875" style="183" customWidth="1"/>
    <col min="6928" max="7168" width="9.140625" style="183"/>
    <col min="7169" max="7169" width="4.140625" style="183" customWidth="1"/>
    <col min="7170" max="7170" width="26" style="183" customWidth="1"/>
    <col min="7171" max="7172" width="7.7109375" style="183" customWidth="1"/>
    <col min="7173" max="7173" width="8.140625" style="183" customWidth="1"/>
    <col min="7174" max="7174" width="7.5703125" style="183" customWidth="1"/>
    <col min="7175" max="7175" width="7.42578125" style="183" customWidth="1"/>
    <col min="7176" max="7176" width="7.5703125" style="183" customWidth="1"/>
    <col min="7177" max="7177" width="7" style="183" customWidth="1"/>
    <col min="7178" max="7182" width="8.140625" style="183" customWidth="1"/>
    <col min="7183" max="7183" width="10.85546875" style="183" customWidth="1"/>
    <col min="7184" max="7424" width="9.140625" style="183"/>
    <col min="7425" max="7425" width="4.140625" style="183" customWidth="1"/>
    <col min="7426" max="7426" width="26" style="183" customWidth="1"/>
    <col min="7427" max="7428" width="7.7109375" style="183" customWidth="1"/>
    <col min="7429" max="7429" width="8.140625" style="183" customWidth="1"/>
    <col min="7430" max="7430" width="7.5703125" style="183" customWidth="1"/>
    <col min="7431" max="7431" width="7.42578125" style="183" customWidth="1"/>
    <col min="7432" max="7432" width="7.5703125" style="183" customWidth="1"/>
    <col min="7433" max="7433" width="7" style="183" customWidth="1"/>
    <col min="7434" max="7438" width="8.140625" style="183" customWidth="1"/>
    <col min="7439" max="7439" width="10.85546875" style="183" customWidth="1"/>
    <col min="7440" max="7680" width="9.140625" style="183"/>
    <col min="7681" max="7681" width="4.140625" style="183" customWidth="1"/>
    <col min="7682" max="7682" width="26" style="183" customWidth="1"/>
    <col min="7683" max="7684" width="7.7109375" style="183" customWidth="1"/>
    <col min="7685" max="7685" width="8.140625" style="183" customWidth="1"/>
    <col min="7686" max="7686" width="7.5703125" style="183" customWidth="1"/>
    <col min="7687" max="7687" width="7.42578125" style="183" customWidth="1"/>
    <col min="7688" max="7688" width="7.5703125" style="183" customWidth="1"/>
    <col min="7689" max="7689" width="7" style="183" customWidth="1"/>
    <col min="7690" max="7694" width="8.140625" style="183" customWidth="1"/>
    <col min="7695" max="7695" width="10.85546875" style="183" customWidth="1"/>
    <col min="7696" max="7936" width="9.140625" style="183"/>
    <col min="7937" max="7937" width="4.140625" style="183" customWidth="1"/>
    <col min="7938" max="7938" width="26" style="183" customWidth="1"/>
    <col min="7939" max="7940" width="7.7109375" style="183" customWidth="1"/>
    <col min="7941" max="7941" width="8.140625" style="183" customWidth="1"/>
    <col min="7942" max="7942" width="7.5703125" style="183" customWidth="1"/>
    <col min="7943" max="7943" width="7.42578125" style="183" customWidth="1"/>
    <col min="7944" max="7944" width="7.5703125" style="183" customWidth="1"/>
    <col min="7945" max="7945" width="7" style="183" customWidth="1"/>
    <col min="7946" max="7950" width="8.140625" style="183" customWidth="1"/>
    <col min="7951" max="7951" width="10.85546875" style="183" customWidth="1"/>
    <col min="7952" max="8192" width="9.140625" style="183"/>
    <col min="8193" max="8193" width="4.140625" style="183" customWidth="1"/>
    <col min="8194" max="8194" width="26" style="183" customWidth="1"/>
    <col min="8195" max="8196" width="7.7109375" style="183" customWidth="1"/>
    <col min="8197" max="8197" width="8.140625" style="183" customWidth="1"/>
    <col min="8198" max="8198" width="7.5703125" style="183" customWidth="1"/>
    <col min="8199" max="8199" width="7.42578125" style="183" customWidth="1"/>
    <col min="8200" max="8200" width="7.5703125" style="183" customWidth="1"/>
    <col min="8201" max="8201" width="7" style="183" customWidth="1"/>
    <col min="8202" max="8206" width="8.140625" style="183" customWidth="1"/>
    <col min="8207" max="8207" width="10.85546875" style="183" customWidth="1"/>
    <col min="8208" max="8448" width="9.140625" style="183"/>
    <col min="8449" max="8449" width="4.140625" style="183" customWidth="1"/>
    <col min="8450" max="8450" width="26" style="183" customWidth="1"/>
    <col min="8451" max="8452" width="7.7109375" style="183" customWidth="1"/>
    <col min="8453" max="8453" width="8.140625" style="183" customWidth="1"/>
    <col min="8454" max="8454" width="7.5703125" style="183" customWidth="1"/>
    <col min="8455" max="8455" width="7.42578125" style="183" customWidth="1"/>
    <col min="8456" max="8456" width="7.5703125" style="183" customWidth="1"/>
    <col min="8457" max="8457" width="7" style="183" customWidth="1"/>
    <col min="8458" max="8462" width="8.140625" style="183" customWidth="1"/>
    <col min="8463" max="8463" width="10.85546875" style="183" customWidth="1"/>
    <col min="8464" max="8704" width="9.140625" style="183"/>
    <col min="8705" max="8705" width="4.140625" style="183" customWidth="1"/>
    <col min="8706" max="8706" width="26" style="183" customWidth="1"/>
    <col min="8707" max="8708" width="7.7109375" style="183" customWidth="1"/>
    <col min="8709" max="8709" width="8.140625" style="183" customWidth="1"/>
    <col min="8710" max="8710" width="7.5703125" style="183" customWidth="1"/>
    <col min="8711" max="8711" width="7.42578125" style="183" customWidth="1"/>
    <col min="8712" max="8712" width="7.5703125" style="183" customWidth="1"/>
    <col min="8713" max="8713" width="7" style="183" customWidth="1"/>
    <col min="8714" max="8718" width="8.140625" style="183" customWidth="1"/>
    <col min="8719" max="8719" width="10.85546875" style="183" customWidth="1"/>
    <col min="8720" max="8960" width="9.140625" style="183"/>
    <col min="8961" max="8961" width="4.140625" style="183" customWidth="1"/>
    <col min="8962" max="8962" width="26" style="183" customWidth="1"/>
    <col min="8963" max="8964" width="7.7109375" style="183" customWidth="1"/>
    <col min="8965" max="8965" width="8.140625" style="183" customWidth="1"/>
    <col min="8966" max="8966" width="7.5703125" style="183" customWidth="1"/>
    <col min="8967" max="8967" width="7.42578125" style="183" customWidth="1"/>
    <col min="8968" max="8968" width="7.5703125" style="183" customWidth="1"/>
    <col min="8969" max="8969" width="7" style="183" customWidth="1"/>
    <col min="8970" max="8974" width="8.140625" style="183" customWidth="1"/>
    <col min="8975" max="8975" width="10.85546875" style="183" customWidth="1"/>
    <col min="8976" max="9216" width="9.140625" style="183"/>
    <col min="9217" max="9217" width="4.140625" style="183" customWidth="1"/>
    <col min="9218" max="9218" width="26" style="183" customWidth="1"/>
    <col min="9219" max="9220" width="7.7109375" style="183" customWidth="1"/>
    <col min="9221" max="9221" width="8.140625" style="183" customWidth="1"/>
    <col min="9222" max="9222" width="7.5703125" style="183" customWidth="1"/>
    <col min="9223" max="9223" width="7.42578125" style="183" customWidth="1"/>
    <col min="9224" max="9224" width="7.5703125" style="183" customWidth="1"/>
    <col min="9225" max="9225" width="7" style="183" customWidth="1"/>
    <col min="9226" max="9230" width="8.140625" style="183" customWidth="1"/>
    <col min="9231" max="9231" width="10.85546875" style="183" customWidth="1"/>
    <col min="9232" max="9472" width="9.140625" style="183"/>
    <col min="9473" max="9473" width="4.140625" style="183" customWidth="1"/>
    <col min="9474" max="9474" width="26" style="183" customWidth="1"/>
    <col min="9475" max="9476" width="7.7109375" style="183" customWidth="1"/>
    <col min="9477" max="9477" width="8.140625" style="183" customWidth="1"/>
    <col min="9478" max="9478" width="7.5703125" style="183" customWidth="1"/>
    <col min="9479" max="9479" width="7.42578125" style="183" customWidth="1"/>
    <col min="9480" max="9480" width="7.5703125" style="183" customWidth="1"/>
    <col min="9481" max="9481" width="7" style="183" customWidth="1"/>
    <col min="9482" max="9486" width="8.140625" style="183" customWidth="1"/>
    <col min="9487" max="9487" width="10.85546875" style="183" customWidth="1"/>
    <col min="9488" max="9728" width="9.140625" style="183"/>
    <col min="9729" max="9729" width="4.140625" style="183" customWidth="1"/>
    <col min="9730" max="9730" width="26" style="183" customWidth="1"/>
    <col min="9731" max="9732" width="7.7109375" style="183" customWidth="1"/>
    <col min="9733" max="9733" width="8.140625" style="183" customWidth="1"/>
    <col min="9734" max="9734" width="7.5703125" style="183" customWidth="1"/>
    <col min="9735" max="9735" width="7.42578125" style="183" customWidth="1"/>
    <col min="9736" max="9736" width="7.5703125" style="183" customWidth="1"/>
    <col min="9737" max="9737" width="7" style="183" customWidth="1"/>
    <col min="9738" max="9742" width="8.140625" style="183" customWidth="1"/>
    <col min="9743" max="9743" width="10.85546875" style="183" customWidth="1"/>
    <col min="9744" max="9984" width="9.140625" style="183"/>
    <col min="9985" max="9985" width="4.140625" style="183" customWidth="1"/>
    <col min="9986" max="9986" width="26" style="183" customWidth="1"/>
    <col min="9987" max="9988" width="7.7109375" style="183" customWidth="1"/>
    <col min="9989" max="9989" width="8.140625" style="183" customWidth="1"/>
    <col min="9990" max="9990" width="7.5703125" style="183" customWidth="1"/>
    <col min="9991" max="9991" width="7.42578125" style="183" customWidth="1"/>
    <col min="9992" max="9992" width="7.5703125" style="183" customWidth="1"/>
    <col min="9993" max="9993" width="7" style="183" customWidth="1"/>
    <col min="9994" max="9998" width="8.140625" style="183" customWidth="1"/>
    <col min="9999" max="9999" width="10.85546875" style="183" customWidth="1"/>
    <col min="10000" max="10240" width="9.140625" style="183"/>
    <col min="10241" max="10241" width="4.140625" style="183" customWidth="1"/>
    <col min="10242" max="10242" width="26" style="183" customWidth="1"/>
    <col min="10243" max="10244" width="7.7109375" style="183" customWidth="1"/>
    <col min="10245" max="10245" width="8.140625" style="183" customWidth="1"/>
    <col min="10246" max="10246" width="7.5703125" style="183" customWidth="1"/>
    <col min="10247" max="10247" width="7.42578125" style="183" customWidth="1"/>
    <col min="10248" max="10248" width="7.5703125" style="183" customWidth="1"/>
    <col min="10249" max="10249" width="7" style="183" customWidth="1"/>
    <col min="10250" max="10254" width="8.140625" style="183" customWidth="1"/>
    <col min="10255" max="10255" width="10.85546875" style="183" customWidth="1"/>
    <col min="10256" max="10496" width="9.140625" style="183"/>
    <col min="10497" max="10497" width="4.140625" style="183" customWidth="1"/>
    <col min="10498" max="10498" width="26" style="183" customWidth="1"/>
    <col min="10499" max="10500" width="7.7109375" style="183" customWidth="1"/>
    <col min="10501" max="10501" width="8.140625" style="183" customWidth="1"/>
    <col min="10502" max="10502" width="7.5703125" style="183" customWidth="1"/>
    <col min="10503" max="10503" width="7.42578125" style="183" customWidth="1"/>
    <col min="10504" max="10504" width="7.5703125" style="183" customWidth="1"/>
    <col min="10505" max="10505" width="7" style="183" customWidth="1"/>
    <col min="10506" max="10510" width="8.140625" style="183" customWidth="1"/>
    <col min="10511" max="10511" width="10.85546875" style="183" customWidth="1"/>
    <col min="10512" max="10752" width="9.140625" style="183"/>
    <col min="10753" max="10753" width="4.140625" style="183" customWidth="1"/>
    <col min="10754" max="10754" width="26" style="183" customWidth="1"/>
    <col min="10755" max="10756" width="7.7109375" style="183" customWidth="1"/>
    <col min="10757" max="10757" width="8.140625" style="183" customWidth="1"/>
    <col min="10758" max="10758" width="7.5703125" style="183" customWidth="1"/>
    <col min="10759" max="10759" width="7.42578125" style="183" customWidth="1"/>
    <col min="10760" max="10760" width="7.5703125" style="183" customWidth="1"/>
    <col min="10761" max="10761" width="7" style="183" customWidth="1"/>
    <col min="10762" max="10766" width="8.140625" style="183" customWidth="1"/>
    <col min="10767" max="10767" width="10.85546875" style="183" customWidth="1"/>
    <col min="10768" max="11008" width="9.140625" style="183"/>
    <col min="11009" max="11009" width="4.140625" style="183" customWidth="1"/>
    <col min="11010" max="11010" width="26" style="183" customWidth="1"/>
    <col min="11011" max="11012" width="7.7109375" style="183" customWidth="1"/>
    <col min="11013" max="11013" width="8.140625" style="183" customWidth="1"/>
    <col min="11014" max="11014" width="7.5703125" style="183" customWidth="1"/>
    <col min="11015" max="11015" width="7.42578125" style="183" customWidth="1"/>
    <col min="11016" max="11016" width="7.5703125" style="183" customWidth="1"/>
    <col min="11017" max="11017" width="7" style="183" customWidth="1"/>
    <col min="11018" max="11022" width="8.140625" style="183" customWidth="1"/>
    <col min="11023" max="11023" width="10.85546875" style="183" customWidth="1"/>
    <col min="11024" max="11264" width="9.140625" style="183"/>
    <col min="11265" max="11265" width="4.140625" style="183" customWidth="1"/>
    <col min="11266" max="11266" width="26" style="183" customWidth="1"/>
    <col min="11267" max="11268" width="7.7109375" style="183" customWidth="1"/>
    <col min="11269" max="11269" width="8.140625" style="183" customWidth="1"/>
    <col min="11270" max="11270" width="7.5703125" style="183" customWidth="1"/>
    <col min="11271" max="11271" width="7.42578125" style="183" customWidth="1"/>
    <col min="11272" max="11272" width="7.5703125" style="183" customWidth="1"/>
    <col min="11273" max="11273" width="7" style="183" customWidth="1"/>
    <col min="11274" max="11278" width="8.140625" style="183" customWidth="1"/>
    <col min="11279" max="11279" width="10.85546875" style="183" customWidth="1"/>
    <col min="11280" max="11520" width="9.140625" style="183"/>
    <col min="11521" max="11521" width="4.140625" style="183" customWidth="1"/>
    <col min="11522" max="11522" width="26" style="183" customWidth="1"/>
    <col min="11523" max="11524" width="7.7109375" style="183" customWidth="1"/>
    <col min="11525" max="11525" width="8.140625" style="183" customWidth="1"/>
    <col min="11526" max="11526" width="7.5703125" style="183" customWidth="1"/>
    <col min="11527" max="11527" width="7.42578125" style="183" customWidth="1"/>
    <col min="11528" max="11528" width="7.5703125" style="183" customWidth="1"/>
    <col min="11529" max="11529" width="7" style="183" customWidth="1"/>
    <col min="11530" max="11534" width="8.140625" style="183" customWidth="1"/>
    <col min="11535" max="11535" width="10.85546875" style="183" customWidth="1"/>
    <col min="11536" max="11776" width="9.140625" style="183"/>
    <col min="11777" max="11777" width="4.140625" style="183" customWidth="1"/>
    <col min="11778" max="11778" width="26" style="183" customWidth="1"/>
    <col min="11779" max="11780" width="7.7109375" style="183" customWidth="1"/>
    <col min="11781" max="11781" width="8.140625" style="183" customWidth="1"/>
    <col min="11782" max="11782" width="7.5703125" style="183" customWidth="1"/>
    <col min="11783" max="11783" width="7.42578125" style="183" customWidth="1"/>
    <col min="11784" max="11784" width="7.5703125" style="183" customWidth="1"/>
    <col min="11785" max="11785" width="7" style="183" customWidth="1"/>
    <col min="11786" max="11790" width="8.140625" style="183" customWidth="1"/>
    <col min="11791" max="11791" width="10.85546875" style="183" customWidth="1"/>
    <col min="11792" max="12032" width="9.140625" style="183"/>
    <col min="12033" max="12033" width="4.140625" style="183" customWidth="1"/>
    <col min="12034" max="12034" width="26" style="183" customWidth="1"/>
    <col min="12035" max="12036" width="7.7109375" style="183" customWidth="1"/>
    <col min="12037" max="12037" width="8.140625" style="183" customWidth="1"/>
    <col min="12038" max="12038" width="7.5703125" style="183" customWidth="1"/>
    <col min="12039" max="12039" width="7.42578125" style="183" customWidth="1"/>
    <col min="12040" max="12040" width="7.5703125" style="183" customWidth="1"/>
    <col min="12041" max="12041" width="7" style="183" customWidth="1"/>
    <col min="12042" max="12046" width="8.140625" style="183" customWidth="1"/>
    <col min="12047" max="12047" width="10.85546875" style="183" customWidth="1"/>
    <col min="12048" max="12288" width="9.140625" style="183"/>
    <col min="12289" max="12289" width="4.140625" style="183" customWidth="1"/>
    <col min="12290" max="12290" width="26" style="183" customWidth="1"/>
    <col min="12291" max="12292" width="7.7109375" style="183" customWidth="1"/>
    <col min="12293" max="12293" width="8.140625" style="183" customWidth="1"/>
    <col min="12294" max="12294" width="7.5703125" style="183" customWidth="1"/>
    <col min="12295" max="12295" width="7.42578125" style="183" customWidth="1"/>
    <col min="12296" max="12296" width="7.5703125" style="183" customWidth="1"/>
    <col min="12297" max="12297" width="7" style="183" customWidth="1"/>
    <col min="12298" max="12302" width="8.140625" style="183" customWidth="1"/>
    <col min="12303" max="12303" width="10.85546875" style="183" customWidth="1"/>
    <col min="12304" max="12544" width="9.140625" style="183"/>
    <col min="12545" max="12545" width="4.140625" style="183" customWidth="1"/>
    <col min="12546" max="12546" width="26" style="183" customWidth="1"/>
    <col min="12547" max="12548" width="7.7109375" style="183" customWidth="1"/>
    <col min="12549" max="12549" width="8.140625" style="183" customWidth="1"/>
    <col min="12550" max="12550" width="7.5703125" style="183" customWidth="1"/>
    <col min="12551" max="12551" width="7.42578125" style="183" customWidth="1"/>
    <col min="12552" max="12552" width="7.5703125" style="183" customWidth="1"/>
    <col min="12553" max="12553" width="7" style="183" customWidth="1"/>
    <col min="12554" max="12558" width="8.140625" style="183" customWidth="1"/>
    <col min="12559" max="12559" width="10.85546875" style="183" customWidth="1"/>
    <col min="12560" max="12800" width="9.140625" style="183"/>
    <col min="12801" max="12801" width="4.140625" style="183" customWidth="1"/>
    <col min="12802" max="12802" width="26" style="183" customWidth="1"/>
    <col min="12803" max="12804" width="7.7109375" style="183" customWidth="1"/>
    <col min="12805" max="12805" width="8.140625" style="183" customWidth="1"/>
    <col min="12806" max="12806" width="7.5703125" style="183" customWidth="1"/>
    <col min="12807" max="12807" width="7.42578125" style="183" customWidth="1"/>
    <col min="12808" max="12808" width="7.5703125" style="183" customWidth="1"/>
    <col min="12809" max="12809" width="7" style="183" customWidth="1"/>
    <col min="12810" max="12814" width="8.140625" style="183" customWidth="1"/>
    <col min="12815" max="12815" width="10.85546875" style="183" customWidth="1"/>
    <col min="12816" max="13056" width="9.140625" style="183"/>
    <col min="13057" max="13057" width="4.140625" style="183" customWidth="1"/>
    <col min="13058" max="13058" width="26" style="183" customWidth="1"/>
    <col min="13059" max="13060" width="7.7109375" style="183" customWidth="1"/>
    <col min="13061" max="13061" width="8.140625" style="183" customWidth="1"/>
    <col min="13062" max="13062" width="7.5703125" style="183" customWidth="1"/>
    <col min="13063" max="13063" width="7.42578125" style="183" customWidth="1"/>
    <col min="13064" max="13064" width="7.5703125" style="183" customWidth="1"/>
    <col min="13065" max="13065" width="7" style="183" customWidth="1"/>
    <col min="13066" max="13070" width="8.140625" style="183" customWidth="1"/>
    <col min="13071" max="13071" width="10.85546875" style="183" customWidth="1"/>
    <col min="13072" max="13312" width="9.140625" style="183"/>
    <col min="13313" max="13313" width="4.140625" style="183" customWidth="1"/>
    <col min="13314" max="13314" width="26" style="183" customWidth="1"/>
    <col min="13315" max="13316" width="7.7109375" style="183" customWidth="1"/>
    <col min="13317" max="13317" width="8.140625" style="183" customWidth="1"/>
    <col min="13318" max="13318" width="7.5703125" style="183" customWidth="1"/>
    <col min="13319" max="13319" width="7.42578125" style="183" customWidth="1"/>
    <col min="13320" max="13320" width="7.5703125" style="183" customWidth="1"/>
    <col min="13321" max="13321" width="7" style="183" customWidth="1"/>
    <col min="13322" max="13326" width="8.140625" style="183" customWidth="1"/>
    <col min="13327" max="13327" width="10.85546875" style="183" customWidth="1"/>
    <col min="13328" max="13568" width="9.140625" style="183"/>
    <col min="13569" max="13569" width="4.140625" style="183" customWidth="1"/>
    <col min="13570" max="13570" width="26" style="183" customWidth="1"/>
    <col min="13571" max="13572" width="7.7109375" style="183" customWidth="1"/>
    <col min="13573" max="13573" width="8.140625" style="183" customWidth="1"/>
    <col min="13574" max="13574" width="7.5703125" style="183" customWidth="1"/>
    <col min="13575" max="13575" width="7.42578125" style="183" customWidth="1"/>
    <col min="13576" max="13576" width="7.5703125" style="183" customWidth="1"/>
    <col min="13577" max="13577" width="7" style="183" customWidth="1"/>
    <col min="13578" max="13582" width="8.140625" style="183" customWidth="1"/>
    <col min="13583" max="13583" width="10.85546875" style="183" customWidth="1"/>
    <col min="13584" max="13824" width="9.140625" style="183"/>
    <col min="13825" max="13825" width="4.140625" style="183" customWidth="1"/>
    <col min="13826" max="13826" width="26" style="183" customWidth="1"/>
    <col min="13827" max="13828" width="7.7109375" style="183" customWidth="1"/>
    <col min="13829" max="13829" width="8.140625" style="183" customWidth="1"/>
    <col min="13830" max="13830" width="7.5703125" style="183" customWidth="1"/>
    <col min="13831" max="13831" width="7.42578125" style="183" customWidth="1"/>
    <col min="13832" max="13832" width="7.5703125" style="183" customWidth="1"/>
    <col min="13833" max="13833" width="7" style="183" customWidth="1"/>
    <col min="13834" max="13838" width="8.140625" style="183" customWidth="1"/>
    <col min="13839" max="13839" width="10.85546875" style="183" customWidth="1"/>
    <col min="13840" max="14080" width="9.140625" style="183"/>
    <col min="14081" max="14081" width="4.140625" style="183" customWidth="1"/>
    <col min="14082" max="14082" width="26" style="183" customWidth="1"/>
    <col min="14083" max="14084" width="7.7109375" style="183" customWidth="1"/>
    <col min="14085" max="14085" width="8.140625" style="183" customWidth="1"/>
    <col min="14086" max="14086" width="7.5703125" style="183" customWidth="1"/>
    <col min="14087" max="14087" width="7.42578125" style="183" customWidth="1"/>
    <col min="14088" max="14088" width="7.5703125" style="183" customWidth="1"/>
    <col min="14089" max="14089" width="7" style="183" customWidth="1"/>
    <col min="14090" max="14094" width="8.140625" style="183" customWidth="1"/>
    <col min="14095" max="14095" width="10.85546875" style="183" customWidth="1"/>
    <col min="14096" max="14336" width="9.140625" style="183"/>
    <col min="14337" max="14337" width="4.140625" style="183" customWidth="1"/>
    <col min="14338" max="14338" width="26" style="183" customWidth="1"/>
    <col min="14339" max="14340" width="7.7109375" style="183" customWidth="1"/>
    <col min="14341" max="14341" width="8.140625" style="183" customWidth="1"/>
    <col min="14342" max="14342" width="7.5703125" style="183" customWidth="1"/>
    <col min="14343" max="14343" width="7.42578125" style="183" customWidth="1"/>
    <col min="14344" max="14344" width="7.5703125" style="183" customWidth="1"/>
    <col min="14345" max="14345" width="7" style="183" customWidth="1"/>
    <col min="14346" max="14350" width="8.140625" style="183" customWidth="1"/>
    <col min="14351" max="14351" width="10.85546875" style="183" customWidth="1"/>
    <col min="14352" max="14592" width="9.140625" style="183"/>
    <col min="14593" max="14593" width="4.140625" style="183" customWidth="1"/>
    <col min="14594" max="14594" width="26" style="183" customWidth="1"/>
    <col min="14595" max="14596" width="7.7109375" style="183" customWidth="1"/>
    <col min="14597" max="14597" width="8.140625" style="183" customWidth="1"/>
    <col min="14598" max="14598" width="7.5703125" style="183" customWidth="1"/>
    <col min="14599" max="14599" width="7.42578125" style="183" customWidth="1"/>
    <col min="14600" max="14600" width="7.5703125" style="183" customWidth="1"/>
    <col min="14601" max="14601" width="7" style="183" customWidth="1"/>
    <col min="14602" max="14606" width="8.140625" style="183" customWidth="1"/>
    <col min="14607" max="14607" width="10.85546875" style="183" customWidth="1"/>
    <col min="14608" max="14848" width="9.140625" style="183"/>
    <col min="14849" max="14849" width="4.140625" style="183" customWidth="1"/>
    <col min="14850" max="14850" width="26" style="183" customWidth="1"/>
    <col min="14851" max="14852" width="7.7109375" style="183" customWidth="1"/>
    <col min="14853" max="14853" width="8.140625" style="183" customWidth="1"/>
    <col min="14854" max="14854" width="7.5703125" style="183" customWidth="1"/>
    <col min="14855" max="14855" width="7.42578125" style="183" customWidth="1"/>
    <col min="14856" max="14856" width="7.5703125" style="183" customWidth="1"/>
    <col min="14857" max="14857" width="7" style="183" customWidth="1"/>
    <col min="14858" max="14862" width="8.140625" style="183" customWidth="1"/>
    <col min="14863" max="14863" width="10.85546875" style="183" customWidth="1"/>
    <col min="14864" max="15104" width="9.140625" style="183"/>
    <col min="15105" max="15105" width="4.140625" style="183" customWidth="1"/>
    <col min="15106" max="15106" width="26" style="183" customWidth="1"/>
    <col min="15107" max="15108" width="7.7109375" style="183" customWidth="1"/>
    <col min="15109" max="15109" width="8.140625" style="183" customWidth="1"/>
    <col min="15110" max="15110" width="7.5703125" style="183" customWidth="1"/>
    <col min="15111" max="15111" width="7.42578125" style="183" customWidth="1"/>
    <col min="15112" max="15112" width="7.5703125" style="183" customWidth="1"/>
    <col min="15113" max="15113" width="7" style="183" customWidth="1"/>
    <col min="15114" max="15118" width="8.140625" style="183" customWidth="1"/>
    <col min="15119" max="15119" width="10.85546875" style="183" customWidth="1"/>
    <col min="15120" max="15360" width="9.140625" style="183"/>
    <col min="15361" max="15361" width="4.140625" style="183" customWidth="1"/>
    <col min="15362" max="15362" width="26" style="183" customWidth="1"/>
    <col min="15363" max="15364" width="7.7109375" style="183" customWidth="1"/>
    <col min="15365" max="15365" width="8.140625" style="183" customWidth="1"/>
    <col min="15366" max="15366" width="7.5703125" style="183" customWidth="1"/>
    <col min="15367" max="15367" width="7.42578125" style="183" customWidth="1"/>
    <col min="15368" max="15368" width="7.5703125" style="183" customWidth="1"/>
    <col min="15369" max="15369" width="7" style="183" customWidth="1"/>
    <col min="15370" max="15374" width="8.140625" style="183" customWidth="1"/>
    <col min="15375" max="15375" width="10.85546875" style="183" customWidth="1"/>
    <col min="15376" max="15616" width="9.140625" style="183"/>
    <col min="15617" max="15617" width="4.140625" style="183" customWidth="1"/>
    <col min="15618" max="15618" width="26" style="183" customWidth="1"/>
    <col min="15619" max="15620" width="7.7109375" style="183" customWidth="1"/>
    <col min="15621" max="15621" width="8.140625" style="183" customWidth="1"/>
    <col min="15622" max="15622" width="7.5703125" style="183" customWidth="1"/>
    <col min="15623" max="15623" width="7.42578125" style="183" customWidth="1"/>
    <col min="15624" max="15624" width="7.5703125" style="183" customWidth="1"/>
    <col min="15625" max="15625" width="7" style="183" customWidth="1"/>
    <col min="15626" max="15630" width="8.140625" style="183" customWidth="1"/>
    <col min="15631" max="15631" width="10.85546875" style="183" customWidth="1"/>
    <col min="15632" max="15872" width="9.140625" style="183"/>
    <col min="15873" max="15873" width="4.140625" style="183" customWidth="1"/>
    <col min="15874" max="15874" width="26" style="183" customWidth="1"/>
    <col min="15875" max="15876" width="7.7109375" style="183" customWidth="1"/>
    <col min="15877" max="15877" width="8.140625" style="183" customWidth="1"/>
    <col min="15878" max="15878" width="7.5703125" style="183" customWidth="1"/>
    <col min="15879" max="15879" width="7.42578125" style="183" customWidth="1"/>
    <col min="15880" max="15880" width="7.5703125" style="183" customWidth="1"/>
    <col min="15881" max="15881" width="7" style="183" customWidth="1"/>
    <col min="15882" max="15886" width="8.140625" style="183" customWidth="1"/>
    <col min="15887" max="15887" width="10.85546875" style="183" customWidth="1"/>
    <col min="15888" max="16128" width="9.140625" style="183"/>
    <col min="16129" max="16129" width="4.140625" style="183" customWidth="1"/>
    <col min="16130" max="16130" width="26" style="183" customWidth="1"/>
    <col min="16131" max="16132" width="7.7109375" style="183" customWidth="1"/>
    <col min="16133" max="16133" width="8.140625" style="183" customWidth="1"/>
    <col min="16134" max="16134" width="7.5703125" style="183" customWidth="1"/>
    <col min="16135" max="16135" width="7.42578125" style="183" customWidth="1"/>
    <col min="16136" max="16136" width="7.5703125" style="183" customWidth="1"/>
    <col min="16137" max="16137" width="7" style="183" customWidth="1"/>
    <col min="16138" max="16142" width="8.140625" style="183" customWidth="1"/>
    <col min="16143" max="16143" width="10.85546875" style="183" customWidth="1"/>
    <col min="16144" max="16384" width="9.140625" style="183"/>
  </cols>
  <sheetData>
    <row r="1" spans="1:15" ht="31.5" customHeight="1" x14ac:dyDescent="0.25">
      <c r="A1" s="458" t="s">
        <v>446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</row>
    <row r="2" spans="1:15" ht="16.5" thickBot="1" x14ac:dyDescent="0.3">
      <c r="A2" s="183"/>
      <c r="O2" s="387" t="s">
        <v>435</v>
      </c>
    </row>
    <row r="3" spans="1:15" s="184" customFormat="1" ht="26.1" customHeight="1" thickBot="1" x14ac:dyDescent="0.3">
      <c r="A3" s="388" t="s">
        <v>257</v>
      </c>
      <c r="B3" s="389" t="s">
        <v>178</v>
      </c>
      <c r="C3" s="389" t="s">
        <v>258</v>
      </c>
      <c r="D3" s="389" t="s">
        <v>259</v>
      </c>
      <c r="E3" s="389" t="s">
        <v>260</v>
      </c>
      <c r="F3" s="389" t="s">
        <v>261</v>
      </c>
      <c r="G3" s="389" t="s">
        <v>262</v>
      </c>
      <c r="H3" s="389" t="s">
        <v>263</v>
      </c>
      <c r="I3" s="389" t="s">
        <v>264</v>
      </c>
      <c r="J3" s="389" t="s">
        <v>265</v>
      </c>
      <c r="K3" s="389" t="s">
        <v>266</v>
      </c>
      <c r="L3" s="389" t="s">
        <v>267</v>
      </c>
      <c r="M3" s="389" t="s">
        <v>268</v>
      </c>
      <c r="N3" s="389" t="s">
        <v>269</v>
      </c>
      <c r="O3" s="390" t="s">
        <v>270</v>
      </c>
    </row>
    <row r="4" spans="1:15" s="189" customFormat="1" ht="15" customHeight="1" thickBot="1" x14ac:dyDescent="0.3">
      <c r="A4" s="188"/>
      <c r="B4" s="443" t="s">
        <v>3</v>
      </c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5"/>
    </row>
    <row r="5" spans="1:15" s="189" customFormat="1" ht="15" customHeight="1" x14ac:dyDescent="0.25">
      <c r="A5" s="391">
        <v>1</v>
      </c>
      <c r="B5" s="392" t="s">
        <v>436</v>
      </c>
      <c r="C5" s="393">
        <v>77692022</v>
      </c>
      <c r="D5" s="394">
        <f>+C25</f>
        <v>79124273</v>
      </c>
      <c r="E5" s="394">
        <f>+D25</f>
        <v>80556524</v>
      </c>
      <c r="F5" s="395">
        <f t="shared" ref="F5:N5" si="0">+E25</f>
        <v>79001775</v>
      </c>
      <c r="G5" s="395">
        <f t="shared" si="0"/>
        <v>80434026</v>
      </c>
      <c r="H5" s="395">
        <f t="shared" si="0"/>
        <v>69272403</v>
      </c>
      <c r="I5" s="395">
        <f t="shared" si="0"/>
        <v>68567654</v>
      </c>
      <c r="J5" s="395">
        <f t="shared" si="0"/>
        <v>69999905</v>
      </c>
      <c r="K5" s="395">
        <f t="shared" si="0"/>
        <v>71432156</v>
      </c>
      <c r="L5" s="395">
        <f t="shared" si="0"/>
        <v>70727407</v>
      </c>
      <c r="M5" s="395">
        <f t="shared" si="0"/>
        <v>72159658</v>
      </c>
      <c r="N5" s="395">
        <f t="shared" si="0"/>
        <v>73591909</v>
      </c>
      <c r="O5" s="396" t="s">
        <v>437</v>
      </c>
    </row>
    <row r="6" spans="1:15" s="193" customFormat="1" ht="27" customHeight="1" x14ac:dyDescent="0.25">
      <c r="A6" s="191">
        <v>2</v>
      </c>
      <c r="B6" s="192" t="s">
        <v>438</v>
      </c>
      <c r="C6" s="397">
        <v>31201667</v>
      </c>
      <c r="D6" s="397">
        <v>31201667</v>
      </c>
      <c r="E6" s="397">
        <v>31201667</v>
      </c>
      <c r="F6" s="397">
        <v>31201667</v>
      </c>
      <c r="G6" s="397">
        <v>31201667</v>
      </c>
      <c r="H6" s="397">
        <v>31201667</v>
      </c>
      <c r="I6" s="397">
        <v>31201667</v>
      </c>
      <c r="J6" s="397">
        <v>31201667</v>
      </c>
      <c r="K6" s="397">
        <v>31201667</v>
      </c>
      <c r="L6" s="397">
        <v>31201667</v>
      </c>
      <c r="M6" s="397">
        <v>31201667</v>
      </c>
      <c r="N6" s="397">
        <v>31201663</v>
      </c>
      <c r="O6" s="398">
        <f t="shared" ref="O6:O12" si="1">SUM(C6:N6)</f>
        <v>374420000</v>
      </c>
    </row>
    <row r="7" spans="1:15" s="193" customFormat="1" ht="22.5" x14ac:dyDescent="0.25">
      <c r="A7" s="191">
        <v>3</v>
      </c>
      <c r="B7" s="192" t="s">
        <v>439</v>
      </c>
      <c r="C7" s="397">
        <v>0</v>
      </c>
      <c r="D7" s="397">
        <v>0</v>
      </c>
      <c r="E7" s="397">
        <v>0</v>
      </c>
      <c r="F7" s="399">
        <v>0</v>
      </c>
      <c r="G7" s="399">
        <v>0</v>
      </c>
      <c r="H7" s="399">
        <v>0</v>
      </c>
      <c r="I7" s="399">
        <v>0</v>
      </c>
      <c r="J7" s="399">
        <v>0</v>
      </c>
      <c r="K7" s="399">
        <v>0</v>
      </c>
      <c r="L7" s="399">
        <v>0</v>
      </c>
      <c r="M7" s="399">
        <v>0</v>
      </c>
      <c r="N7" s="399">
        <v>0</v>
      </c>
      <c r="O7" s="398">
        <f t="shared" si="1"/>
        <v>0</v>
      </c>
    </row>
    <row r="8" spans="1:15" s="193" customFormat="1" ht="14.1" customHeight="1" x14ac:dyDescent="0.25">
      <c r="A8" s="191">
        <v>4</v>
      </c>
      <c r="B8" s="195" t="s">
        <v>271</v>
      </c>
      <c r="C8" s="397">
        <v>9155417</v>
      </c>
      <c r="D8" s="397">
        <v>9155417</v>
      </c>
      <c r="E8" s="397">
        <v>9155417</v>
      </c>
      <c r="F8" s="397">
        <v>9155417</v>
      </c>
      <c r="G8" s="397">
        <v>9155417</v>
      </c>
      <c r="H8" s="397">
        <v>9155417</v>
      </c>
      <c r="I8" s="397">
        <v>9155417</v>
      </c>
      <c r="J8" s="397">
        <v>9155417</v>
      </c>
      <c r="K8" s="397">
        <v>9155417</v>
      </c>
      <c r="L8" s="397">
        <v>9155417</v>
      </c>
      <c r="M8" s="397">
        <v>9155417</v>
      </c>
      <c r="N8" s="397">
        <v>9155413</v>
      </c>
      <c r="O8" s="398">
        <f t="shared" si="1"/>
        <v>109865000</v>
      </c>
    </row>
    <row r="9" spans="1:15" s="193" customFormat="1" ht="14.1" customHeight="1" x14ac:dyDescent="0.25">
      <c r="A9" s="191">
        <v>5</v>
      </c>
      <c r="B9" s="195" t="s">
        <v>226</v>
      </c>
      <c r="C9" s="397"/>
      <c r="D9" s="397"/>
      <c r="E9" s="397"/>
      <c r="F9" s="397"/>
      <c r="G9" s="397"/>
      <c r="H9" s="397"/>
      <c r="I9" s="397"/>
      <c r="J9" s="397"/>
      <c r="K9" s="397"/>
      <c r="L9" s="397"/>
      <c r="M9" s="397"/>
      <c r="N9" s="397"/>
      <c r="O9" s="398">
        <f t="shared" si="1"/>
        <v>0</v>
      </c>
    </row>
    <row r="10" spans="1:15" s="193" customFormat="1" x14ac:dyDescent="0.25">
      <c r="A10" s="191">
        <v>6</v>
      </c>
      <c r="B10" s="195" t="s">
        <v>29</v>
      </c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8">
        <f t="shared" si="1"/>
        <v>0</v>
      </c>
    </row>
    <row r="11" spans="1:15" s="193" customFormat="1" ht="15.75" customHeight="1" x14ac:dyDescent="0.25">
      <c r="A11" s="191">
        <v>7</v>
      </c>
      <c r="B11" s="192" t="s">
        <v>31</v>
      </c>
      <c r="C11" s="397"/>
      <c r="D11" s="397"/>
      <c r="E11" s="397"/>
      <c r="F11" s="397"/>
      <c r="G11" s="397"/>
      <c r="H11" s="397"/>
      <c r="I11" s="397"/>
      <c r="J11" s="397"/>
      <c r="K11" s="397"/>
      <c r="L11" s="397"/>
      <c r="M11" s="397"/>
      <c r="N11" s="397"/>
      <c r="O11" s="398">
        <f t="shared" si="1"/>
        <v>0</v>
      </c>
    </row>
    <row r="12" spans="1:15" s="189" customFormat="1" ht="15.95" customHeight="1" thickBot="1" x14ac:dyDescent="0.3">
      <c r="A12" s="191">
        <v>8</v>
      </c>
      <c r="B12" s="400" t="s">
        <v>272</v>
      </c>
      <c r="C12" s="401"/>
      <c r="D12" s="401"/>
      <c r="E12" s="401"/>
      <c r="F12" s="397"/>
      <c r="G12" s="397">
        <v>51000000</v>
      </c>
      <c r="H12" s="397"/>
      <c r="I12" s="397"/>
      <c r="J12" s="397"/>
      <c r="K12" s="397"/>
      <c r="L12" s="397"/>
      <c r="M12" s="397"/>
      <c r="N12" s="397"/>
      <c r="O12" s="398">
        <f t="shared" si="1"/>
        <v>51000000</v>
      </c>
    </row>
    <row r="13" spans="1:15" s="189" customFormat="1" ht="15" customHeight="1" thickBot="1" x14ac:dyDescent="0.3">
      <c r="A13" s="402">
        <v>9</v>
      </c>
      <c r="B13" s="403" t="s">
        <v>273</v>
      </c>
      <c r="C13" s="404">
        <f t="shared" ref="C13:N13" si="2">SUM(C5:C12)</f>
        <v>118049106</v>
      </c>
      <c r="D13" s="404">
        <f t="shared" si="2"/>
        <v>119481357</v>
      </c>
      <c r="E13" s="404">
        <f t="shared" si="2"/>
        <v>120913608</v>
      </c>
      <c r="F13" s="405">
        <f t="shared" si="2"/>
        <v>119358859</v>
      </c>
      <c r="G13" s="405">
        <f t="shared" si="2"/>
        <v>171791110</v>
      </c>
      <c r="H13" s="405">
        <f t="shared" si="2"/>
        <v>109629487</v>
      </c>
      <c r="I13" s="405">
        <f t="shared" si="2"/>
        <v>108924738</v>
      </c>
      <c r="J13" s="405">
        <f t="shared" si="2"/>
        <v>110356989</v>
      </c>
      <c r="K13" s="405">
        <f t="shared" si="2"/>
        <v>111789240</v>
      </c>
      <c r="L13" s="405">
        <f t="shared" si="2"/>
        <v>111084491</v>
      </c>
      <c r="M13" s="405">
        <f t="shared" si="2"/>
        <v>112516742</v>
      </c>
      <c r="N13" s="405">
        <f t="shared" si="2"/>
        <v>113948985</v>
      </c>
      <c r="O13" s="406">
        <f>SUM(O6:O12)+C5</f>
        <v>612977022</v>
      </c>
    </row>
    <row r="14" spans="1:15" s="193" customFormat="1" ht="14.1" customHeight="1" thickBot="1" x14ac:dyDescent="0.3">
      <c r="A14" s="188"/>
      <c r="B14" s="443" t="s">
        <v>39</v>
      </c>
      <c r="C14" s="444"/>
      <c r="D14" s="444"/>
      <c r="E14" s="444"/>
      <c r="F14" s="444"/>
      <c r="G14" s="444"/>
      <c r="H14" s="444"/>
      <c r="I14" s="444"/>
      <c r="J14" s="444"/>
      <c r="K14" s="444"/>
      <c r="L14" s="444"/>
      <c r="M14" s="444"/>
      <c r="N14" s="444"/>
      <c r="O14" s="445"/>
    </row>
    <row r="15" spans="1:15" s="193" customFormat="1" x14ac:dyDescent="0.25">
      <c r="A15" s="197" t="s">
        <v>4</v>
      </c>
      <c r="B15" s="198" t="s">
        <v>179</v>
      </c>
      <c r="C15" s="399">
        <v>26966000</v>
      </c>
      <c r="D15" s="399">
        <v>26966000</v>
      </c>
      <c r="E15" s="399">
        <v>26966000</v>
      </c>
      <c r="F15" s="399">
        <v>26966000</v>
      </c>
      <c r="G15" s="399">
        <v>26966000</v>
      </c>
      <c r="H15" s="399">
        <v>26966000</v>
      </c>
      <c r="I15" s="399">
        <v>26966000</v>
      </c>
      <c r="J15" s="399">
        <v>26966000</v>
      </c>
      <c r="K15" s="399">
        <v>26966000</v>
      </c>
      <c r="L15" s="399">
        <v>26966000</v>
      </c>
      <c r="M15" s="399">
        <v>26966000</v>
      </c>
      <c r="N15" s="399">
        <v>26966000</v>
      </c>
      <c r="O15" s="407">
        <f t="shared" ref="O15:O24" si="3">SUM(C15:N15)</f>
        <v>323592000</v>
      </c>
    </row>
    <row r="16" spans="1:15" s="193" customFormat="1" ht="28.5" customHeight="1" x14ac:dyDescent="0.25">
      <c r="A16" s="197" t="s">
        <v>10</v>
      </c>
      <c r="B16" s="192" t="s">
        <v>42</v>
      </c>
      <c r="C16" s="397">
        <v>3304750</v>
      </c>
      <c r="D16" s="397">
        <v>3304750</v>
      </c>
      <c r="E16" s="397">
        <v>3304750</v>
      </c>
      <c r="F16" s="397">
        <v>3304750</v>
      </c>
      <c r="G16" s="397">
        <v>3304750</v>
      </c>
      <c r="H16" s="397">
        <v>3304750</v>
      </c>
      <c r="I16" s="397">
        <v>3304750</v>
      </c>
      <c r="J16" s="397">
        <v>3304750</v>
      </c>
      <c r="K16" s="397">
        <v>3304750</v>
      </c>
      <c r="L16" s="397">
        <v>3304750</v>
      </c>
      <c r="M16" s="397">
        <v>3304750</v>
      </c>
      <c r="N16" s="397">
        <v>3304750</v>
      </c>
      <c r="O16" s="398">
        <f t="shared" si="3"/>
        <v>39657000</v>
      </c>
    </row>
    <row r="17" spans="1:15" s="193" customFormat="1" ht="14.1" customHeight="1" x14ac:dyDescent="0.25">
      <c r="A17" s="197" t="s">
        <v>16</v>
      </c>
      <c r="B17" s="195" t="s">
        <v>307</v>
      </c>
      <c r="C17" s="397">
        <v>8654083</v>
      </c>
      <c r="D17" s="397">
        <v>8654083</v>
      </c>
      <c r="E17" s="397">
        <v>8654083</v>
      </c>
      <c r="F17" s="397">
        <v>8654083</v>
      </c>
      <c r="G17" s="397">
        <v>8654083</v>
      </c>
      <c r="H17" s="397">
        <v>8654083</v>
      </c>
      <c r="I17" s="397">
        <v>8654083</v>
      </c>
      <c r="J17" s="397">
        <v>8654083</v>
      </c>
      <c r="K17" s="397">
        <v>8654083</v>
      </c>
      <c r="L17" s="397">
        <v>8654083</v>
      </c>
      <c r="M17" s="397">
        <v>8654083</v>
      </c>
      <c r="N17" s="397">
        <v>8654087</v>
      </c>
      <c r="O17" s="398">
        <f t="shared" si="3"/>
        <v>103849000</v>
      </c>
    </row>
    <row r="18" spans="1:15" s="193" customFormat="1" ht="14.1" customHeight="1" x14ac:dyDescent="0.25">
      <c r="A18" s="197" t="s">
        <v>17</v>
      </c>
      <c r="B18" s="195" t="s">
        <v>440</v>
      </c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8">
        <f t="shared" si="3"/>
        <v>0</v>
      </c>
    </row>
    <row r="19" spans="1:15" s="193" customFormat="1" ht="14.1" customHeight="1" x14ac:dyDescent="0.25">
      <c r="A19" s="197" t="s">
        <v>21</v>
      </c>
      <c r="B19" s="195" t="s">
        <v>45</v>
      </c>
      <c r="C19" s="397"/>
      <c r="D19" s="397"/>
      <c r="E19" s="397">
        <v>2137000</v>
      </c>
      <c r="F19" s="397"/>
      <c r="G19" s="397">
        <v>63593874</v>
      </c>
      <c r="H19" s="397">
        <v>2137000</v>
      </c>
      <c r="I19" s="397"/>
      <c r="J19" s="397"/>
      <c r="K19" s="397">
        <v>2137000</v>
      </c>
      <c r="L19" s="397"/>
      <c r="M19" s="397"/>
      <c r="N19" s="397">
        <v>2137000</v>
      </c>
      <c r="O19" s="398">
        <f t="shared" si="3"/>
        <v>72141874</v>
      </c>
    </row>
    <row r="20" spans="1:15" s="193" customFormat="1" x14ac:dyDescent="0.25">
      <c r="A20" s="197" t="s">
        <v>28</v>
      </c>
      <c r="B20" s="195" t="s">
        <v>47</v>
      </c>
      <c r="C20" s="397"/>
      <c r="D20" s="397"/>
      <c r="E20" s="397">
        <v>850000</v>
      </c>
      <c r="F20" s="397"/>
      <c r="G20" s="397"/>
      <c r="H20" s="397"/>
      <c r="I20" s="397"/>
      <c r="J20" s="397"/>
      <c r="K20" s="397"/>
      <c r="L20" s="397"/>
      <c r="M20" s="397"/>
      <c r="N20" s="397"/>
      <c r="O20" s="398">
        <f t="shared" si="3"/>
        <v>850000</v>
      </c>
    </row>
    <row r="21" spans="1:15" s="193" customFormat="1" ht="14.1" customHeight="1" x14ac:dyDescent="0.25">
      <c r="A21" s="197" t="s">
        <v>30</v>
      </c>
      <c r="B21" s="192" t="s">
        <v>48</v>
      </c>
      <c r="C21" s="397"/>
      <c r="D21" s="397"/>
      <c r="E21" s="397"/>
      <c r="F21" s="397"/>
      <c r="G21" s="397"/>
      <c r="H21" s="397"/>
      <c r="I21" s="397"/>
      <c r="J21" s="397"/>
      <c r="K21" s="397"/>
      <c r="L21" s="397"/>
      <c r="M21" s="397"/>
      <c r="N21" s="397"/>
      <c r="O21" s="398">
        <f t="shared" si="3"/>
        <v>0</v>
      </c>
    </row>
    <row r="22" spans="1:15" s="193" customFormat="1" ht="14.1" customHeight="1" x14ac:dyDescent="0.25">
      <c r="A22" s="197" t="s">
        <v>32</v>
      </c>
      <c r="B22" s="195" t="s">
        <v>169</v>
      </c>
      <c r="C22" s="397"/>
      <c r="D22" s="397"/>
      <c r="E22" s="397"/>
      <c r="F22" s="397"/>
      <c r="G22" s="397"/>
      <c r="H22" s="397"/>
      <c r="I22" s="397"/>
      <c r="J22" s="397"/>
      <c r="K22" s="397"/>
      <c r="L22" s="397"/>
      <c r="M22" s="397"/>
      <c r="N22" s="397"/>
      <c r="O22" s="398">
        <f t="shared" si="3"/>
        <v>0</v>
      </c>
    </row>
    <row r="23" spans="1:15" s="193" customFormat="1" ht="13.5" customHeight="1" thickBot="1" x14ac:dyDescent="0.3">
      <c r="A23" s="190" t="s">
        <v>34</v>
      </c>
      <c r="B23" s="408" t="s">
        <v>274</v>
      </c>
      <c r="C23" s="397"/>
      <c r="D23" s="397"/>
      <c r="E23" s="397"/>
      <c r="F23" s="397"/>
      <c r="G23" s="397"/>
      <c r="H23" s="397"/>
      <c r="I23" s="397"/>
      <c r="J23" s="397"/>
      <c r="K23" s="397"/>
      <c r="L23" s="397"/>
      <c r="M23" s="397"/>
      <c r="N23" s="397"/>
      <c r="O23" s="398">
        <f t="shared" si="3"/>
        <v>0</v>
      </c>
    </row>
    <row r="24" spans="1:15" s="193" customFormat="1" ht="14.1" customHeight="1" thickBot="1" x14ac:dyDescent="0.3">
      <c r="A24" s="409" t="s">
        <v>38</v>
      </c>
      <c r="B24" s="196" t="s">
        <v>275</v>
      </c>
      <c r="C24" s="405">
        <f t="shared" ref="C24:N24" si="4">SUM(C15:C23)</f>
        <v>38924833</v>
      </c>
      <c r="D24" s="405">
        <f t="shared" si="4"/>
        <v>38924833</v>
      </c>
      <c r="E24" s="405">
        <f t="shared" si="4"/>
        <v>41911833</v>
      </c>
      <c r="F24" s="405">
        <f t="shared" si="4"/>
        <v>38924833</v>
      </c>
      <c r="G24" s="405">
        <f t="shared" si="4"/>
        <v>102518707</v>
      </c>
      <c r="H24" s="405">
        <f t="shared" si="4"/>
        <v>41061833</v>
      </c>
      <c r="I24" s="405">
        <f t="shared" si="4"/>
        <v>38924833</v>
      </c>
      <c r="J24" s="405">
        <f t="shared" si="4"/>
        <v>38924833</v>
      </c>
      <c r="K24" s="405">
        <f t="shared" si="4"/>
        <v>41061833</v>
      </c>
      <c r="L24" s="405">
        <f t="shared" si="4"/>
        <v>38924833</v>
      </c>
      <c r="M24" s="405">
        <f t="shared" si="4"/>
        <v>38924833</v>
      </c>
      <c r="N24" s="405">
        <f t="shared" si="4"/>
        <v>41061837</v>
      </c>
      <c r="O24" s="406">
        <f t="shared" si="3"/>
        <v>540089874</v>
      </c>
    </row>
    <row r="25" spans="1:15" s="189" customFormat="1" ht="15.95" customHeight="1" thickBot="1" x14ac:dyDescent="0.25">
      <c r="A25" s="410" t="s">
        <v>183</v>
      </c>
      <c r="B25" s="200" t="s">
        <v>441</v>
      </c>
      <c r="C25" s="411">
        <f t="shared" ref="C25:N25" si="5">C13-C24</f>
        <v>79124273</v>
      </c>
      <c r="D25" s="411">
        <f t="shared" si="5"/>
        <v>80556524</v>
      </c>
      <c r="E25" s="411">
        <f t="shared" si="5"/>
        <v>79001775</v>
      </c>
      <c r="F25" s="411">
        <f t="shared" si="5"/>
        <v>80434026</v>
      </c>
      <c r="G25" s="411">
        <f t="shared" si="5"/>
        <v>69272403</v>
      </c>
      <c r="H25" s="411">
        <f t="shared" si="5"/>
        <v>68567654</v>
      </c>
      <c r="I25" s="411">
        <f t="shared" si="5"/>
        <v>69999905</v>
      </c>
      <c r="J25" s="411">
        <f t="shared" si="5"/>
        <v>71432156</v>
      </c>
      <c r="K25" s="411">
        <f t="shared" si="5"/>
        <v>70727407</v>
      </c>
      <c r="L25" s="411">
        <f t="shared" si="5"/>
        <v>72159658</v>
      </c>
      <c r="M25" s="411">
        <f t="shared" si="5"/>
        <v>73591909</v>
      </c>
      <c r="N25" s="411">
        <f t="shared" si="5"/>
        <v>72887148</v>
      </c>
      <c r="O25" s="412" t="s">
        <v>437</v>
      </c>
    </row>
    <row r="26" spans="1:15" x14ac:dyDescent="0.25">
      <c r="A26" s="201"/>
    </row>
    <row r="27" spans="1:15" x14ac:dyDescent="0.25">
      <c r="B27" s="202"/>
      <c r="C27" s="203"/>
      <c r="D27" s="203"/>
    </row>
  </sheetData>
  <mergeCells count="3">
    <mergeCell ref="A1:O1"/>
    <mergeCell ref="B4:O4"/>
    <mergeCell ref="B14:O14"/>
  </mergeCells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F21"/>
  <sheetViews>
    <sheetView view="pageBreakPreview" zoomScale="145" zoomScaleNormal="100" zoomScaleSheetLayoutView="145" workbookViewId="0">
      <selection activeCell="C1" sqref="C1:E1"/>
    </sheetView>
  </sheetViews>
  <sheetFormatPr defaultColWidth="9.140625" defaultRowHeight="12.75" x14ac:dyDescent="0.2"/>
  <cols>
    <col min="1" max="1" width="33.140625" style="305" customWidth="1"/>
    <col min="2" max="5" width="21" style="305" customWidth="1"/>
    <col min="6" max="16384" width="9.140625" style="305"/>
  </cols>
  <sheetData>
    <row r="1" spans="1:6" customFormat="1" ht="15" x14ac:dyDescent="0.25">
      <c r="A1" s="460" t="s">
        <v>354</v>
      </c>
      <c r="B1" s="460"/>
      <c r="C1" s="461" t="s">
        <v>369</v>
      </c>
      <c r="D1" s="461"/>
      <c r="E1" s="461"/>
      <c r="F1" s="321"/>
    </row>
    <row r="2" spans="1:6" customFormat="1" ht="15.75" thickBot="1" x14ac:dyDescent="0.3">
      <c r="A2" s="322"/>
      <c r="B2" s="322"/>
      <c r="C2" s="322"/>
      <c r="D2" s="322"/>
      <c r="E2" s="323"/>
      <c r="F2" s="321"/>
    </row>
    <row r="3" spans="1:6" customFormat="1" ht="15.75" thickBot="1" x14ac:dyDescent="0.3">
      <c r="A3" s="463" t="s">
        <v>340</v>
      </c>
      <c r="B3" s="466" t="s">
        <v>355</v>
      </c>
      <c r="C3" s="467"/>
      <c r="D3" s="467"/>
      <c r="E3" s="468"/>
      <c r="F3" s="321"/>
    </row>
    <row r="4" spans="1:6" customFormat="1" ht="15.75" thickBot="1" x14ac:dyDescent="0.3">
      <c r="A4" s="464"/>
      <c r="B4" s="469" t="s">
        <v>356</v>
      </c>
      <c r="C4" s="472" t="s">
        <v>357</v>
      </c>
      <c r="D4" s="473"/>
      <c r="E4" s="474"/>
      <c r="F4" s="321"/>
    </row>
    <row r="5" spans="1:6" customFormat="1" ht="15" x14ac:dyDescent="0.25">
      <c r="A5" s="464"/>
      <c r="B5" s="470"/>
      <c r="C5" s="469" t="s">
        <v>366</v>
      </c>
      <c r="D5" s="469" t="s">
        <v>367</v>
      </c>
      <c r="E5" s="469" t="s">
        <v>368</v>
      </c>
      <c r="F5" s="321"/>
    </row>
    <row r="6" spans="1:6" customFormat="1" ht="15.75" thickBot="1" x14ac:dyDescent="0.3">
      <c r="A6" s="465"/>
      <c r="B6" s="471"/>
      <c r="C6" s="475"/>
      <c r="D6" s="475"/>
      <c r="E6" s="471"/>
      <c r="F6" s="321"/>
    </row>
    <row r="7" spans="1:6" customFormat="1" ht="15.75" thickBot="1" x14ac:dyDescent="0.3">
      <c r="A7" s="324" t="s">
        <v>358</v>
      </c>
      <c r="B7" s="325" t="s">
        <v>359</v>
      </c>
      <c r="C7" s="326" t="s">
        <v>360</v>
      </c>
      <c r="D7" s="327" t="s">
        <v>361</v>
      </c>
      <c r="E7" s="328" t="s">
        <v>362</v>
      </c>
      <c r="F7" s="321"/>
    </row>
    <row r="8" spans="1:6" customFormat="1" ht="15" x14ac:dyDescent="0.25">
      <c r="A8" s="329" t="s">
        <v>341</v>
      </c>
      <c r="B8" s="330">
        <f>C8+D8+E8</f>
        <v>0</v>
      </c>
      <c r="C8" s="331"/>
      <c r="D8" s="331"/>
      <c r="E8" s="332"/>
      <c r="F8" s="321"/>
    </row>
    <row r="9" spans="1:6" customFormat="1" ht="15" x14ac:dyDescent="0.25">
      <c r="A9" s="333" t="s">
        <v>342</v>
      </c>
      <c r="B9" s="334">
        <f t="shared" ref="B9:B19" si="0">C9+D9+E9</f>
        <v>0</v>
      </c>
      <c r="C9" s="335"/>
      <c r="D9" s="335"/>
      <c r="E9" s="335"/>
      <c r="F9" s="321"/>
    </row>
    <row r="10" spans="1:6" customFormat="1" ht="15" x14ac:dyDescent="0.25">
      <c r="A10" s="336" t="s">
        <v>343</v>
      </c>
      <c r="B10" s="337">
        <f t="shared" si="0"/>
        <v>29611927</v>
      </c>
      <c r="C10" s="338">
        <v>29115706</v>
      </c>
      <c r="D10" s="338">
        <v>496221</v>
      </c>
      <c r="E10" s="338"/>
      <c r="F10" s="321"/>
    </row>
    <row r="11" spans="1:6" customFormat="1" ht="15" x14ac:dyDescent="0.25">
      <c r="A11" s="336" t="s">
        <v>344</v>
      </c>
      <c r="B11" s="337">
        <f t="shared" si="0"/>
        <v>0</v>
      </c>
      <c r="C11" s="338"/>
      <c r="D11" s="338"/>
      <c r="E11" s="338"/>
      <c r="F11" s="321"/>
    </row>
    <row r="12" spans="1:6" customFormat="1" ht="15" x14ac:dyDescent="0.25">
      <c r="A12" s="336" t="s">
        <v>345</v>
      </c>
      <c r="B12" s="337">
        <f t="shared" si="0"/>
        <v>0</v>
      </c>
      <c r="C12" s="338"/>
      <c r="D12" s="338"/>
      <c r="E12" s="338"/>
      <c r="F12" s="321"/>
    </row>
    <row r="13" spans="1:6" customFormat="1" ht="15.75" thickBot="1" x14ac:dyDescent="0.3">
      <c r="A13" s="336" t="s">
        <v>363</v>
      </c>
      <c r="B13" s="337">
        <f t="shared" si="0"/>
        <v>0</v>
      </c>
      <c r="C13" s="338"/>
      <c r="D13" s="338"/>
      <c r="E13" s="338"/>
      <c r="F13" s="321"/>
    </row>
    <row r="14" spans="1:6" customFormat="1" ht="15.75" thickBot="1" x14ac:dyDescent="0.3">
      <c r="A14" s="339" t="s">
        <v>346</v>
      </c>
      <c r="B14" s="340">
        <f>B8+SUM(B10:B13)</f>
        <v>29611927</v>
      </c>
      <c r="C14" s="340">
        <v>29115706</v>
      </c>
      <c r="D14" s="340">
        <v>496221</v>
      </c>
      <c r="E14" s="341">
        <v>0</v>
      </c>
      <c r="F14" s="321"/>
    </row>
    <row r="15" spans="1:6" customFormat="1" ht="15" x14ac:dyDescent="0.25">
      <c r="A15" s="342" t="s">
        <v>347</v>
      </c>
      <c r="B15" s="337">
        <f t="shared" si="0"/>
        <v>24613999</v>
      </c>
      <c r="C15" s="331">
        <v>24613999</v>
      </c>
      <c r="D15" s="331"/>
      <c r="E15" s="332"/>
      <c r="F15" s="321"/>
    </row>
    <row r="16" spans="1:6" customFormat="1" ht="15" x14ac:dyDescent="0.25">
      <c r="A16" s="343" t="s">
        <v>348</v>
      </c>
      <c r="B16" s="337">
        <f t="shared" si="0"/>
        <v>25460</v>
      </c>
      <c r="C16" s="338">
        <v>25460</v>
      </c>
      <c r="D16" s="338"/>
      <c r="E16" s="338"/>
      <c r="F16" s="321"/>
    </row>
    <row r="17" spans="1:6" customFormat="1" ht="15" x14ac:dyDescent="0.25">
      <c r="A17" s="343" t="s">
        <v>349</v>
      </c>
      <c r="B17" s="337">
        <f t="shared" si="0"/>
        <v>4476247</v>
      </c>
      <c r="C17" s="338">
        <v>3980026</v>
      </c>
      <c r="D17" s="338">
        <v>496221</v>
      </c>
      <c r="E17" s="338"/>
      <c r="F17" s="321"/>
    </row>
    <row r="18" spans="1:6" customFormat="1" ht="15" x14ac:dyDescent="0.25">
      <c r="A18" s="343" t="s">
        <v>350</v>
      </c>
      <c r="B18" s="337">
        <f t="shared" si="0"/>
        <v>0</v>
      </c>
      <c r="C18" s="338"/>
      <c r="D18" s="338"/>
      <c r="E18" s="338"/>
      <c r="F18" s="321"/>
    </row>
    <row r="19" spans="1:6" customFormat="1" ht="15.75" thickBot="1" x14ac:dyDescent="0.3">
      <c r="A19" s="344" t="s">
        <v>365</v>
      </c>
      <c r="B19" s="337">
        <f t="shared" si="0"/>
        <v>0</v>
      </c>
      <c r="C19" s="345"/>
      <c r="D19" s="345"/>
      <c r="E19" s="346"/>
      <c r="F19" s="321"/>
    </row>
    <row r="20" spans="1:6" customFormat="1" ht="15.75" thickBot="1" x14ac:dyDescent="0.3">
      <c r="A20" s="347" t="s">
        <v>275</v>
      </c>
      <c r="B20" s="340">
        <f>SUM(B15:B19)</f>
        <v>29115706</v>
      </c>
      <c r="C20" s="340">
        <v>28619485</v>
      </c>
      <c r="D20" s="340">
        <v>496221</v>
      </c>
      <c r="E20" s="341">
        <v>0</v>
      </c>
      <c r="F20" s="321"/>
    </row>
    <row r="21" spans="1:6" customFormat="1" ht="15" x14ac:dyDescent="0.25">
      <c r="A21" s="462" t="s">
        <v>364</v>
      </c>
      <c r="B21" s="462"/>
      <c r="C21" s="462"/>
      <c r="D21" s="462"/>
      <c r="E21" s="462"/>
      <c r="F21" s="321"/>
    </row>
  </sheetData>
  <mergeCells count="10">
    <mergeCell ref="A1:B1"/>
    <mergeCell ref="C1:E1"/>
    <mergeCell ref="A21:E21"/>
    <mergeCell ref="A3:A6"/>
    <mergeCell ref="B3:E3"/>
    <mergeCell ref="B4:B6"/>
    <mergeCell ref="C4:E4"/>
    <mergeCell ref="C5:C6"/>
    <mergeCell ref="D5:D6"/>
    <mergeCell ref="E5:E6"/>
  </mergeCells>
  <printOptions horizontalCentered="1"/>
  <pageMargins left="0.78740157480314965" right="0.78740157480314965" top="0.91" bottom="0.27559055118110237" header="0.31496062992125984" footer="0.15748031496062992"/>
  <pageSetup paperSize="9" orientation="landscape" r:id="rId1"/>
  <headerFooter alignWithMargins="0">
    <oddHeader xml:space="preserve">&amp;C&amp;"Times New Roman CE,Félkövér"&amp;12Európai uniós támogatással megvalósuló projektek
 bevételei, kiadásai, hozzájárulások&amp;R&amp;"Times New Roman CE,Félkövér dőlt" 9. melléklet 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10</vt:i4>
      </vt:variant>
    </vt:vector>
  </HeadingPairs>
  <TitlesOfParts>
    <vt:vector size="23" baseType="lpstr">
      <vt:lpstr>1.1.sz.mell.</vt:lpstr>
      <vt:lpstr>1.2.sz.mell.</vt:lpstr>
      <vt:lpstr>1.3.sz.mell.</vt:lpstr>
      <vt:lpstr>1.4.sz.mell.</vt:lpstr>
      <vt:lpstr>2.sz.mell  </vt:lpstr>
      <vt:lpstr>3.sz.mell.</vt:lpstr>
      <vt:lpstr>4. sz. mell</vt:lpstr>
      <vt:lpstr>5. sz. mell</vt:lpstr>
      <vt:lpstr>6. sz. mell.</vt:lpstr>
      <vt:lpstr>7.m</vt:lpstr>
      <vt:lpstr>8.m</vt:lpstr>
      <vt:lpstr>9. m</vt:lpstr>
      <vt:lpstr>9.m</vt:lpstr>
      <vt:lpstr>'3.sz.mell.'!Nyomtatási_cím</vt:lpstr>
      <vt:lpstr>'4. sz. mell'!Nyomtatási_cím</vt:lpstr>
      <vt:lpstr>'7.m'!Nyomtatási_cím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'3.sz.mell.'!Nyomtatási_terület</vt:lpstr>
      <vt:lpstr>'4. sz. mell'!Nyomtatási_terület</vt:lpstr>
      <vt:lpstr>'5. sz. mell'!Nyomtatási_terület</vt:lpstr>
    </vt:vector>
  </TitlesOfParts>
  <Company>WXPEE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Roland Palkó</cp:lastModifiedBy>
  <cp:lastPrinted>2024-01-24T18:15:47Z</cp:lastPrinted>
  <dcterms:created xsi:type="dcterms:W3CDTF">2014-02-07T17:22:54Z</dcterms:created>
  <dcterms:modified xsi:type="dcterms:W3CDTF">2024-01-24T18:16:03Z</dcterms:modified>
</cp:coreProperties>
</file>